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00" activeTab="0"/>
  </bookViews>
  <sheets>
    <sheet name="приложение 1" sheetId="1" r:id="rId1"/>
    <sheet name="приложение 1 (2)" sheetId="2" r:id="rId2"/>
    <sheet name="приложение 1 (3)" sheetId="3" r:id="rId3"/>
    <sheet name="Лист2" sheetId="4" r:id="rId4"/>
    <sheet name="Лист3" sheetId="5" r:id="rId5"/>
  </sheets>
  <definedNames>
    <definedName name="_xlnm.Print_Area" localSheetId="0">'приложение 1'!$A$1:$E$107</definedName>
    <definedName name="_xlnm.Print_Area" localSheetId="1">'приложение 1 (2)'!$A$1:$D$164</definedName>
    <definedName name="_xlnm.Print_Area" localSheetId="2">'приложение 1 (3)'!$A$1:$D$107</definedName>
  </definedNames>
  <calcPr fullCalcOnLoad="1"/>
</workbook>
</file>

<file path=xl/sharedStrings.xml><?xml version="1.0" encoding="utf-8"?>
<sst xmlns="http://schemas.openxmlformats.org/spreadsheetml/2006/main" count="405" uniqueCount="230">
  <si>
    <t xml:space="preserve">Приложение № 1 </t>
  </si>
  <si>
    <t xml:space="preserve">к договору № 49/К от 21.04.2017 г. </t>
  </si>
  <si>
    <t>на 2017 год</t>
  </si>
  <si>
    <t xml:space="preserve">       по Снежинскому городскому округу</t>
  </si>
  <si>
    <t xml:space="preserve">№ п/п </t>
  </si>
  <si>
    <t xml:space="preserve">Наименование мероприятия </t>
  </si>
  <si>
    <t>Объем бюджетных ассигнований на 2017 год,  рублей</t>
  </si>
  <si>
    <t>Всего:</t>
  </si>
  <si>
    <t>в том числе:</t>
  </si>
  <si>
    <t>Федеральный бюджет</t>
  </si>
  <si>
    <t>Областной бюджет</t>
  </si>
  <si>
    <t xml:space="preserve">Предоставление субсидий местным бюджетам, всего: </t>
  </si>
  <si>
    <t>Администратор дохода: Муниципальное казенное учреждение    «Служба заказчика по инфраструктуре и городскому хозяйству»</t>
  </si>
  <si>
    <t>из общего объема по направлению благоустройство дворовых территорий:</t>
  </si>
  <si>
    <t>из них по объектам:</t>
  </si>
  <si>
    <t>Дворовая территория ул.Ленина 5 -Дзержинского 6 (устройство пешеходной дорожки, устройство дождеприемника)</t>
  </si>
  <si>
    <t>Дворовая территория ул.Циолковского 8  (устройство пешеходной дорожки)</t>
  </si>
  <si>
    <t>Дворовая территория ул.Свердлова 16-20  (устройство пешеходной дорожки)</t>
  </si>
  <si>
    <t>Дворовая территоия Циолковского 5- Васильева 18 (установка малых архитектурных форм)</t>
  </si>
  <si>
    <t>Дворовая территория ул.Циолковского 3 (установка малых архитектурных форм)</t>
  </si>
  <si>
    <t>Дворовая территория ул.Васильева 18(установка малых архитектурных форм)</t>
  </si>
  <si>
    <t>Дворовая территория ул.40 лет Октября 4 (установка малых архитектурных форм)</t>
  </si>
  <si>
    <t>Дворовая территория ул.Ленина 8 (установка малых архитектурных форм)</t>
  </si>
  <si>
    <t>Дворовая территория ул.Свердлова 42 (установка малых архитектурных форм)</t>
  </si>
  <si>
    <t>Дворовая территория ул.Свердлова 46 (установка малых архитектурных форм)</t>
  </si>
  <si>
    <t>Дворовая территория ул.Свердлова 29 (установка малых архитектурных форм)</t>
  </si>
  <si>
    <t>Дворовая территория ул.Победы 38 (установка малых архитектурных форм, установка ограждений)</t>
  </si>
  <si>
    <t>Дворовая территория ул.Дзержинского 19 (установка малых архитектурных форм)</t>
  </si>
  <si>
    <t>Дворовая территория ул.Феоктистова 42 (установка малых архитектурных форм)</t>
  </si>
  <si>
    <t>Дворовая территория ул. Мира 30/1 -30/2- 30/3- 32 (установка малых архитектурных форм, установка ограждений)</t>
  </si>
  <si>
    <t>Дворовая территория ул.Мира 24- 26- 28(установка малых архитектурных форм)</t>
  </si>
  <si>
    <t>Дворовая территория ул.Чкаловская 1-3- 5- 7 (установка малых архитектурных форм)</t>
  </si>
  <si>
    <t>Дворовая территория ул.Чуйкова 16 (установка малых архитектурных форм)</t>
  </si>
  <si>
    <t>Дворовая территория ул.Чуйкова 10 (установка малых архитектурных форм)</t>
  </si>
  <si>
    <t>Дворовая территория ул.Забабахина 21 (установка малых архитектурных форм)</t>
  </si>
  <si>
    <t>Дворовая территория ул.Забабахина 48 (установка малых архитектурных форм)</t>
  </si>
  <si>
    <t>Дворовая территория ул.Забабахина 54 (установка малых архитектурных форм)</t>
  </si>
  <si>
    <t>Дворовая территория ул.Забабахина 42 (установка малых архитектурных форм)</t>
  </si>
  <si>
    <t>Дворовая территория ул.Забабахина 52 (установка малых архитектурных форм)</t>
  </si>
  <si>
    <t>Дворовая территория ул.Ломинского 19 (установка малых архитектурных форм)</t>
  </si>
  <si>
    <t>Дворовая территория ул.Ломинского 29 (установка малых архитектурных форм)</t>
  </si>
  <si>
    <t>Дворовая территория ул.Ломинского 31 (установка малых архитектурных форм)</t>
  </si>
  <si>
    <t>Дворовая территория ул.Васильева 7 (установка ограждений)</t>
  </si>
  <si>
    <t>Дворовая территория ул.Ленина 17 (установка ограждений)</t>
  </si>
  <si>
    <t>Дворовая территория ул.Васильева 31 (установка ограждений)</t>
  </si>
  <si>
    <t>Дворовая территория ул.Забабахина 43 (ремонт системы освещения входных групп)</t>
  </si>
  <si>
    <t>Дворовая территория ул.Васильева 38 (ремонт системы освещения входных групп)</t>
  </si>
  <si>
    <t>Дворовая территория ул.Сосновая, д.5 (ремонт системы освещения входных групп)</t>
  </si>
  <si>
    <t>Дворовая территория ул.Строителей,д.5 (ремонт системы освещения входных групп)</t>
  </si>
  <si>
    <t>Дворовая территорияул.Строителей,д.6(ремонт системы освещения входных групп)</t>
  </si>
  <si>
    <t>Дворовая территория ул.Чапаева, д.8 (ремонт системы освещения входных групп)</t>
  </si>
  <si>
    <t>Дворовая территория ул.Чапаева, д.10 (ремонт системы освещения входных групп)</t>
  </si>
  <si>
    <t>Дворовая территория ул.Чапаева, д.18 (ремонт системы освещения входных групп)</t>
  </si>
  <si>
    <t>Дворовая территория ул.Чапаева, д.22 (ремонт системы освещения входных групп)</t>
  </si>
  <si>
    <t>Администратор дохода: Муниципальное казенное учреждение    «Служба заказчика по строительству и ремонту»</t>
  </si>
  <si>
    <t>из общего объема по направлению иных мероприятий по благоустройству, предусмотренных муниципальной программой, в том числе общественных территорий:</t>
  </si>
  <si>
    <t xml:space="preserve">Дворовая территория ул.Васильева 44-46 (благоустройство дворового проезда) </t>
  </si>
  <si>
    <t xml:space="preserve">Дворовая территория ул.Васильева 2, 4, 6 (благоустройство дворового проезда) </t>
  </si>
  <si>
    <t xml:space="preserve">Дворовая территория ул.Ленина 19-21 (благоустройство дворового проезда) </t>
  </si>
  <si>
    <t xml:space="preserve">Дворовая территория ул.Победы 5-Васильева 60 (благоустройство дворового проезда) </t>
  </si>
  <si>
    <t xml:space="preserve">Дворовая территория ул.Васильева 25 (благоустройство дворового проезда) </t>
  </si>
  <si>
    <t xml:space="preserve">Дворовая территория ул.Ленина 40 (благоустройство дворового проезда, устройство пешеходной дорожки) </t>
  </si>
  <si>
    <t xml:space="preserve">Дворовая территория ул.Ленина 39 (благоустройство дворового проезда) </t>
  </si>
  <si>
    <t xml:space="preserve">дворовая территория ул.Дзержинского 23 (благоустройство дворового проезда) </t>
  </si>
  <si>
    <t xml:space="preserve">Дворовая территория ул.Дзержинского 27 (благоустройство дворового проезда) </t>
  </si>
  <si>
    <t xml:space="preserve">Дворовая территория ул.Феоктистова 28 -36 (благоустройство дворового проезда) </t>
  </si>
  <si>
    <t xml:space="preserve"> Дворовая территория ул.Забабахина 36 (благоустройство дворового проезда, установка 10 вазонов) </t>
  </si>
  <si>
    <t xml:space="preserve">Дворовая территория ул.Мира 7 (благоустройство дворового проезда, ремонт дорожки Мира,7-9п.) </t>
  </si>
  <si>
    <t xml:space="preserve">Дворовая территория ул.Комсомольская 20 (благоустройство дворового проезда) </t>
  </si>
  <si>
    <t xml:space="preserve">Дворовая территория ул.Мира 13 -7 (благоустройство дворового проезда) </t>
  </si>
  <si>
    <t xml:space="preserve">Дворовая территория ул.Забабахина 31(благоустройство дворового проезда) </t>
  </si>
  <si>
    <t xml:space="preserve">Дворовая территория ул.Забабахина 23 (благоустройство дворового проезда, ремонт системы освещения входных групп дома) </t>
  </si>
  <si>
    <t xml:space="preserve">Дворовая территория ул.Забабахина 33 благоустройство дворового проезда, ремонт системы освещения входных групп МКД) </t>
  </si>
  <si>
    <t xml:space="preserve">Дворовая территория ул.Победы 10 (благоустройство дворового проезда) </t>
  </si>
  <si>
    <t xml:space="preserve">Дворовая территория ул.Ленина 56 (благоустройство дворового проезда) </t>
  </si>
  <si>
    <t xml:space="preserve">Дворовая территория ул.Ленина 52 (благоустройство дворового проезда) </t>
  </si>
  <si>
    <t xml:space="preserve">Дворовая территория ул.Победы 8 (благоустройство дворового проезда) </t>
  </si>
  <si>
    <t xml:space="preserve">Дворовая территория ул.Победы 16(благоустройство дворового проезда) </t>
  </si>
  <si>
    <t xml:space="preserve">Дворовая территория ул.Забабахина 6-10 (благоустройство дворового проезда) </t>
  </si>
  <si>
    <t xml:space="preserve">Дворовая территория ул.Чуйкова 22-20 (благоустройство дворового проезда) </t>
  </si>
  <si>
    <t xml:space="preserve">Дворовая территория ул.Забабахина 41-45-39-ул.Чуйкова 24 (благоустройство дворового проезда,  ремонт сиситемы освещения входных групп МКД) </t>
  </si>
  <si>
    <t xml:space="preserve">Дворовая территория ул.Забабахина 27 -29 (благоустройство дворового проезда) </t>
  </si>
  <si>
    <t>Дворовая территория ул.Южная,д.19-21-ул.Строителей д.2-4 (ремонт системы освещения входных групп)</t>
  </si>
  <si>
    <t>Дворовая территория ул.Южная,д.23-25-27  (ремонт системы освещения входных групп)</t>
  </si>
  <si>
    <t>Дворовая территорияул.Южная,д.29-31-33 (ремонт системы освещения входных групп)</t>
  </si>
  <si>
    <t>Дворовая территория ул.Зеленая, д.8-10-ул.Чапаева д.4-6 (ремонт системы освещения входных групп)</t>
  </si>
  <si>
    <t>Дворовая территория ул.Сосновая, д.9-11-ул.Чапаева д.26-24 (ремонт системы освещения входных групп)</t>
  </si>
  <si>
    <t>Дворовая территория ул.Строителей,д.9-ул.Чапаева д.12 (ремонт системы освещения входных групп)</t>
  </si>
  <si>
    <t>Дворовая  территория ул.Строителей,д.10-ул.Чапаева д.16 (ремонт системы освещения входных групп)</t>
  </si>
  <si>
    <t>Дворовая территория ул.Дзержинского 36 (установка малых архитектурных форм, благоустройство дворового проезда)</t>
  </si>
  <si>
    <t>Забабахина 36 10 вазонов</t>
  </si>
  <si>
    <t>Ленина 40 дорожка</t>
  </si>
  <si>
    <t>Забабахина 45 освещение</t>
  </si>
  <si>
    <t>Забабахина 23 освещение</t>
  </si>
  <si>
    <t>Забабахина 33 освещение</t>
  </si>
  <si>
    <t>Победы 38 ограждения</t>
  </si>
  <si>
    <t>Дворовая территория ул.Дзержинского 36 (установка малых архитектурных форм)</t>
  </si>
  <si>
    <t>Дворовая территория ул.Победы 38 (установка малых архитектурных форм)</t>
  </si>
  <si>
    <t>Дворовая территория ул. Мира 30/1 -30/2- 30/3- 32 (установка малых архитектурных форм)</t>
  </si>
  <si>
    <t>Дворовая территория ул.Южная,д.9-13 (ремонт системы освещения входных групп)</t>
  </si>
  <si>
    <t>Дворовая территория ул.Строителейд.1-3 (ремонт системы освещения входных групп)</t>
  </si>
  <si>
    <t>Дворовая территория ул.Южная,д.3-5- ул.Зеленая 2-4 (ремонт системы освещения входных групп)</t>
  </si>
  <si>
    <t>Васильева 29 ограждения</t>
  </si>
  <si>
    <t>Дворовая территория ул.Васильева 29 (установка ограждений)</t>
  </si>
  <si>
    <t xml:space="preserve">Перечень дворовых территорий по которым необходимо выполнить дизайн-проекты                           </t>
  </si>
  <si>
    <t>Дизайн-проекты на работы</t>
  </si>
  <si>
    <t>из минимального перечня</t>
  </si>
  <si>
    <t>из дополнительного перечня</t>
  </si>
  <si>
    <t>№1 ремонт асфальтобетонного покрытия</t>
  </si>
  <si>
    <t xml:space="preserve">Дворовая территория ул.Забабахина 41-45-39-ул.Чуйкова 24 (благоустройство дворового проезда) </t>
  </si>
  <si>
    <t xml:space="preserve">Дворовая территория ул.Забабахина 23 (благоустройство дворового проезда) </t>
  </si>
  <si>
    <t xml:space="preserve">Дворовая территория ул.Забабахина 33 благоустройство дворового проезда) </t>
  </si>
  <si>
    <t xml:space="preserve"> Дворовая территория ул.Забабахина 36 (благоустройство дворового проезда) </t>
  </si>
  <si>
    <t xml:space="preserve">Дворовая территория ул.Ленина 40 (благоустройство дворового проезда) </t>
  </si>
  <si>
    <t>Дворовая территория ул.Дзержинского 36 (благоустройство дворового проезда)</t>
  </si>
  <si>
    <t>№16+ №31 дорожка на детской площадке напротив подъездов, дождеприемник на проезде Ленина 5</t>
  </si>
  <si>
    <t>№ 16 дорожка у подъездов 1 и2</t>
  </si>
  <si>
    <t>№16 дорожка между подъездами у дома</t>
  </si>
  <si>
    <t>№16 дорожка на детской площадке напротив дома</t>
  </si>
  <si>
    <t>№4 -10 вазонов</t>
  </si>
  <si>
    <t>№2 карусель, №13 спортивный комплекс</t>
  </si>
  <si>
    <t>№1 - двойная качель, №13 спорт.комплекс</t>
  </si>
  <si>
    <t>№4 -2вазона</t>
  </si>
  <si>
    <t>№1 - качель двойная, №13 - спорт.комплекс</t>
  </si>
  <si>
    <t>№13-спорт.комплекс</t>
  </si>
  <si>
    <t>№29-теннисный стол</t>
  </si>
  <si>
    <t>№29 -теннисный стол</t>
  </si>
  <si>
    <t>№1 -двойная качель</t>
  </si>
  <si>
    <t>№4 - 3 скамейки с бетонированием</t>
  </si>
  <si>
    <t>№4 - 1 скамейка с бетон.</t>
  </si>
  <si>
    <t>№30 - 2 ворот гандбольных</t>
  </si>
  <si>
    <t>№23 - шведская стенка</t>
  </si>
  <si>
    <t>№4 - 2 скамейки с бетонир.</t>
  </si>
  <si>
    <t>№3 - песочница, №2 -карусель, №7 горка, №27 качалка, №1 качель одноместная</t>
  </si>
  <si>
    <t>№10 - 3 тренажера</t>
  </si>
  <si>
    <t>№12 - комплекс большой</t>
  </si>
  <si>
    <t>№11 - комплекс малый</t>
  </si>
  <si>
    <t>№4 - 20 вазонов, №11 комплекс малый, №1 качель двухместн</t>
  </si>
  <si>
    <t>№4 - 8 вазонов</t>
  </si>
  <si>
    <t>№4 - 2 вазона</t>
  </si>
  <si>
    <t>№11 - комплекс малый, №1 - двухместная качель, №3 песочница, №27 качалка</t>
  </si>
  <si>
    <t>№2-карусель, №7 горка, №1 двухместная качель, №11 комплекс малый</t>
  </si>
  <si>
    <t>№4 - 8скамеек на бетон., №5 8урна</t>
  </si>
  <si>
    <t>№7 -горка, №3 песочница, №14 Песочный Дворик</t>
  </si>
  <si>
    <t>№13 - спорт.комплекс, №1 качель двухместная</t>
  </si>
  <si>
    <t>№4 3 скамейки</t>
  </si>
  <si>
    <t>№13 - спорт комплекс</t>
  </si>
  <si>
    <t>№4 -13 вазонов</t>
  </si>
  <si>
    <t>№4-2 вазона</t>
  </si>
  <si>
    <t>№4 1 вазон</t>
  </si>
  <si>
    <t>№15 ограждение дорожки</t>
  </si>
  <si>
    <t>№15 ограждения у подъездов</t>
  </si>
  <si>
    <t>№15 ограждения на детской пл-ке</t>
  </si>
  <si>
    <t>№15-ограждения у 1-го под-да</t>
  </si>
  <si>
    <t>№15 - ограждения детской пл-ки</t>
  </si>
  <si>
    <t>№15- ограждения дорожки</t>
  </si>
  <si>
    <t>№3- серия 111-90</t>
  </si>
  <si>
    <t>№3 - серия ВК-60</t>
  </si>
  <si>
    <t>№3 серия Б8-50, Т-115</t>
  </si>
  <si>
    <t>№3 серия 464 вариант 1</t>
  </si>
  <si>
    <t>№3 серия Б8-50, Т-115, серия 464 вариант 1</t>
  </si>
  <si>
    <t>№3 серия Б8-50, Т-115 серия 464 вариант 1</t>
  </si>
  <si>
    <t>12906/12722</t>
  </si>
  <si>
    <t>Дворовая территория ул.Строителей д.3 (ремонт системы освещения входных групп)</t>
  </si>
  <si>
    <t>Дворовая территория ул.Строителейд.1(ремонт системы освещения входных групп)</t>
  </si>
  <si>
    <t>Дворовая территория ул.Южная, д.19 (ремонт системы освещения входных групп)</t>
  </si>
  <si>
    <t>Дворовая территория ул.Южная,д.21-ул.Строителей д.2-4 (ремонт системы освещения входных групп)</t>
  </si>
  <si>
    <t>Дворовая территория ул.Южная, д.27 (ремонт системы освещения входных групп)</t>
  </si>
  <si>
    <t>Дворовая территория ул.Южная,д.23-25  (ремонт системы освещения входных групп)</t>
  </si>
  <si>
    <t>Дворовая территория ул.Зеленая, д.8 (ремонт системы освещения входных групп)</t>
  </si>
  <si>
    <t>Дворовая территория ул.Зеленая, д.10-ул.Чапаева д.4-6 (ремонт системы освещения входных групп)</t>
  </si>
  <si>
    <t>Дворовая  территория ул.Чапаева д.16 (ремонт системы освещения входных групп)</t>
  </si>
  <si>
    <t>Дворовая территорияул.Строителей,д.10(ремонт системы освещения входных групп)</t>
  </si>
  <si>
    <t>Приложение к акту КС-3 от 20.10.2017г. - благоустройство дворовых территорий - установка малых архитектурных форм</t>
  </si>
  <si>
    <t xml:space="preserve">вазон </t>
  </si>
  <si>
    <t>карусель</t>
  </si>
  <si>
    <t>комплекс спорт</t>
  </si>
  <si>
    <t>качель двойная</t>
  </si>
  <si>
    <t>теннисный стол</t>
  </si>
  <si>
    <t>скамейка</t>
  </si>
  <si>
    <t>ворота гандбольные</t>
  </si>
  <si>
    <t>шведская стенка</t>
  </si>
  <si>
    <t>песочница</t>
  </si>
  <si>
    <t>качалка на пружине</t>
  </si>
  <si>
    <t>горка</t>
  </si>
  <si>
    <t>качель 1 м</t>
  </si>
  <si>
    <t>тренажер</t>
  </si>
  <si>
    <t>комплекс большой</t>
  </si>
  <si>
    <t>комплекс малый</t>
  </si>
  <si>
    <t>урна</t>
  </si>
  <si>
    <t>песочный дворик</t>
  </si>
  <si>
    <t xml:space="preserve">Дворовая территория ул.Забабахина 41-45-39-ул.Чуйкова 24 (благоустройство дворового проезда, обеспечение освещения) </t>
  </si>
  <si>
    <t xml:space="preserve">Дворовая территория ул.Забабахина 33 благоустройство дворового проезда, обеспечение освещения) </t>
  </si>
  <si>
    <t>Дворовая территория ул.Забабахина 43 (обеспечение освещения)</t>
  </si>
  <si>
    <t>Дворовая территория ул.Васильева 38 (обеспечение освещения)</t>
  </si>
  <si>
    <t>Дворовая территория ул.Южная,д.3-5- ул.Зеленая 2-4 (обеспечение освещения)</t>
  </si>
  <si>
    <t>Дворовая территория ул.Южная,д.9-13 (обеспечение освещения)</t>
  </si>
  <si>
    <t>Дворовая территория ул.Строителейд.1-3 (обеспечение освещения)</t>
  </si>
  <si>
    <t>Дворовая территория ул.Южная,д.19-21-ул.Строителей д.2-4 (обеспечение освещения)</t>
  </si>
  <si>
    <t>Дворовая территория ул.Южная,д.23-25-27  (обеспечение освещения)</t>
  </si>
  <si>
    <t>Дворовая территорияул.Южная,д.29-31-33 (обеспечение освещения)</t>
  </si>
  <si>
    <t>Дворовая территория ул.Зеленая, д.8-10-ул.Чапаева д.4-6 (обеспечение освещения)</t>
  </si>
  <si>
    <t>Дворовая территория ул.Сосновая, д.5 (обеспечение освещения)</t>
  </si>
  <si>
    <t>Дворовая территория ул.Сосновая, д.9-11-ул.Чапаева д.26-24 (обеспечение освещения)</t>
  </si>
  <si>
    <t>Дворовая территория ул.Строителей,д.5 (обеспечение освещения)</t>
  </si>
  <si>
    <t>Дворовая территорияул.Строителей,д.6(обеспечение освещения)</t>
  </si>
  <si>
    <t>Дворовая территория ул.Строителей,д.9-ул.Чапаева д.12 (обеспечение освещения)</t>
  </si>
  <si>
    <t>Дворовая  территория ул.Строителей,д.10-ул.Чапаева д.16 (обеспечение освещения)</t>
  </si>
  <si>
    <t>Дворовая территория ул.Чапаева, д.8 (обеспечение освещения)</t>
  </si>
  <si>
    <t>Дворовая территория ул.Чапаева, д.10 (обеспечение освещения)</t>
  </si>
  <si>
    <t>Дворовая территория ул.Чапаева, д.18 (обеспечение освещения)</t>
  </si>
  <si>
    <t>Дворовая территория ул.Чапаева, д.22 (обеспечение освещения)</t>
  </si>
  <si>
    <t>Дворовая территория ул.40 лет Октября, д.16 (установка малых архитектурных форм)</t>
  </si>
  <si>
    <t>Дворовая территория ул.Феоктистова, д.24 (установка малых архитектурных форм)</t>
  </si>
  <si>
    <t>Работы по благоустройству территории у кинотеатра "Космос", с устройством фонтана</t>
  </si>
  <si>
    <t xml:space="preserve">Дворовая территория ул.Победы 16(благоустройство дворового проезда, установка ограждений) </t>
  </si>
  <si>
    <t xml:space="preserve">Дворовая территория ул.Победы 8 (благоустройство дворового проезда, установка ограждений) </t>
  </si>
  <si>
    <t xml:space="preserve">Дворовая территория ул.Мира 7 (благоустройство дворового проезда, ремонт дорожки) </t>
  </si>
  <si>
    <t xml:space="preserve"> Дворовая территория ул.Забабахина 36 (благоустройство дворового проезда, установка малых архитектурных форм) </t>
  </si>
  <si>
    <r>
      <t>Дворовая территория ул.Забабахина 23 (благоустройство дворового проезда, обеспечение освещения</t>
    </r>
    <r>
      <rPr>
        <sz val="12"/>
        <rFont val="Times New Roman"/>
        <family val="1"/>
      </rPr>
      <t xml:space="preserve">) </t>
    </r>
  </si>
  <si>
    <t xml:space="preserve">Дворовая территория ул.Васильева 44-46 (благоустройство дворового проезда, установка малых архитектурных форм) </t>
  </si>
  <si>
    <t xml:space="preserve">Дворовая территория ул.Победы 5-Васильева 60 (благоустройство дворового проезда, установка малых архитектурных форм) </t>
  </si>
  <si>
    <t xml:space="preserve">Дворовая территория ул.Ленина 40 (благоустройство дворового проезда, устройство пешеходной дорожки, установка ограждений, установка малых архитектурных форм) </t>
  </si>
  <si>
    <t xml:space="preserve">Дворовая территория ул.Ленина 39 (благоустройство дворового проезда, установка малых архитектурных форм) </t>
  </si>
  <si>
    <t xml:space="preserve">Дворовая территория ул.Дзержинского 23 (благоустройство дворового проезда, установка малых архитектурных форм) </t>
  </si>
  <si>
    <t xml:space="preserve">Дворовая территория ул.Ленина 52 (благоустройство дворового проезда, установка малых архитектурных форм) </t>
  </si>
  <si>
    <t>Дворовая территория ул.Ленина 5 -Дзержинского 6 (устройство пешеходной дорожки, устройство дождеприемника, установка ограждений)</t>
  </si>
  <si>
    <t>Дворовая территория ул.Свердлова, д.25 (установка малых архитектурных форм)</t>
  </si>
  <si>
    <t xml:space="preserve">   </t>
  </si>
  <si>
    <t xml:space="preserve">Перечень выполненных мероприятий по формированию современной городской среды                       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</si>
</sst>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_(* #,##0.00_);_(* \(#,##0.00\);_(* &quot;-&quot;??_);_(@_)"/>
  </numFmts>
  <fonts count="64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.5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3" borderId="2" applyNumberFormat="0" applyAlignment="0" applyProtection="0"/>
    <xf numFmtId="0" fontId="50" fillId="34" borderId="3" applyNumberFormat="0" applyAlignment="0" applyProtection="0"/>
    <xf numFmtId="0" fontId="51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5" borderId="8" applyNumberFormat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59" fillId="37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63" fillId="39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8" fillId="0" borderId="13" xfId="0" applyFont="1" applyBorder="1" applyAlignment="1">
      <alignment horizontal="justify" vertical="top" wrapText="1"/>
    </xf>
    <xf numFmtId="4" fontId="18" fillId="0" borderId="14" xfId="74" applyNumberFormat="1" applyFont="1" applyFill="1" applyBorder="1" applyAlignment="1" applyProtection="1">
      <alignment horizontal="right" wrapText="1"/>
      <protection/>
    </xf>
    <xf numFmtId="0" fontId="0" fillId="0" borderId="15" xfId="0" applyBorder="1" applyAlignment="1">
      <alignment/>
    </xf>
    <xf numFmtId="0" fontId="18" fillId="0" borderId="15" xfId="0" applyFont="1" applyBorder="1" applyAlignment="1">
      <alignment wrapText="1"/>
    </xf>
    <xf numFmtId="4" fontId="23" fillId="0" borderId="15" xfId="0" applyNumberFormat="1" applyFont="1" applyBorder="1" applyAlignment="1">
      <alignment horizontal="right" wrapText="1"/>
    </xf>
    <xf numFmtId="0" fontId="18" fillId="0" borderId="15" xfId="0" applyFont="1" applyBorder="1" applyAlignment="1">
      <alignment horizontal="justify" vertical="top" wrapText="1"/>
    </xf>
    <xf numFmtId="4" fontId="18" fillId="0" borderId="15" xfId="0" applyNumberFormat="1" applyFont="1" applyBorder="1" applyAlignment="1">
      <alignment horizontal="right" wrapText="1"/>
    </xf>
    <xf numFmtId="0" fontId="19" fillId="0" borderId="15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5" xfId="0" applyNumberFormat="1" applyFont="1" applyFill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4" fontId="18" fillId="40" borderId="15" xfId="0" applyNumberFormat="1" applyFont="1" applyFill="1" applyBorder="1" applyAlignment="1">
      <alignment vertical="center" wrapText="1"/>
    </xf>
    <xf numFmtId="0" fontId="24" fillId="0" borderId="15" xfId="0" applyFont="1" applyBorder="1" applyAlignment="1">
      <alignment horizontal="left" vertical="center" wrapText="1"/>
    </xf>
    <xf numFmtId="4" fontId="18" fillId="40" borderId="15" xfId="0" applyNumberFormat="1" applyFont="1" applyFill="1" applyBorder="1" applyAlignment="1">
      <alignment horizontal="right" wrapText="1"/>
    </xf>
    <xf numFmtId="0" fontId="24" fillId="0" borderId="15" xfId="0" applyFont="1" applyBorder="1" applyAlignment="1">
      <alignment wrapText="1"/>
    </xf>
    <xf numFmtId="0" fontId="24" fillId="0" borderId="15" xfId="0" applyFont="1" applyFill="1" applyBorder="1" applyAlignment="1">
      <alignment wrapText="1"/>
    </xf>
    <xf numFmtId="4" fontId="18" fillId="0" borderId="15" xfId="74" applyNumberFormat="1" applyFont="1" applyFill="1" applyBorder="1" applyAlignment="1" applyProtection="1">
      <alignment horizontal="right" wrapText="1"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5" fillId="0" borderId="0" xfId="0" applyFont="1" applyBorder="1" applyAlignment="1">
      <alignment/>
    </xf>
    <xf numFmtId="0" fontId="22" fillId="0" borderId="16" xfId="0" applyFont="1" applyBorder="1" applyAlignment="1">
      <alignment/>
    </xf>
    <xf numFmtId="0" fontId="23" fillId="0" borderId="0" xfId="0" applyFont="1" applyAlignment="1">
      <alignment/>
    </xf>
    <xf numFmtId="0" fontId="27" fillId="0" borderId="0" xfId="0" applyFont="1" applyAlignment="1">
      <alignment horizontal="center"/>
    </xf>
    <xf numFmtId="4" fontId="18" fillId="0" borderId="15" xfId="0" applyNumberFormat="1" applyFont="1" applyFill="1" applyBorder="1" applyAlignment="1">
      <alignment horizontal="right" wrapText="1"/>
    </xf>
    <xf numFmtId="4" fontId="18" fillId="0" borderId="15" xfId="74" applyNumberFormat="1" applyFont="1" applyFill="1" applyBorder="1" applyAlignment="1" applyProtection="1">
      <alignment horizontal="right" wrapText="1"/>
      <protection/>
    </xf>
    <xf numFmtId="0" fontId="16" fillId="0" borderId="15" xfId="0" applyFont="1" applyBorder="1" applyAlignment="1">
      <alignment/>
    </xf>
    <xf numFmtId="0" fontId="16" fillId="0" borderId="15" xfId="0" applyFont="1" applyBorder="1" applyAlignment="1">
      <alignment wrapText="1"/>
    </xf>
    <xf numFmtId="4" fontId="16" fillId="0" borderId="15" xfId="0" applyNumberFormat="1" applyFont="1" applyBorder="1" applyAlignment="1">
      <alignment horizontal="right" wrapText="1"/>
    </xf>
    <xf numFmtId="4" fontId="28" fillId="0" borderId="15" xfId="0" applyNumberFormat="1" applyFont="1" applyBorder="1" applyAlignment="1">
      <alignment horizontal="right" wrapText="1"/>
    </xf>
    <xf numFmtId="4" fontId="28" fillId="40" borderId="15" xfId="0" applyNumberFormat="1" applyFont="1" applyFill="1" applyBorder="1" applyAlignment="1">
      <alignment horizontal="right" wrapText="1"/>
    </xf>
    <xf numFmtId="4" fontId="28" fillId="0" borderId="15" xfId="0" applyNumberFormat="1" applyFont="1" applyFill="1" applyBorder="1" applyAlignment="1">
      <alignment horizontal="right" wrapText="1"/>
    </xf>
    <xf numFmtId="4" fontId="28" fillId="0" borderId="15" xfId="74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Alignment="1">
      <alignment/>
    </xf>
    <xf numFmtId="4" fontId="18" fillId="0" borderId="15" xfId="0" applyNumberFormat="1" applyFont="1" applyBorder="1" applyAlignment="1">
      <alignment horizontal="left" wrapText="1"/>
    </xf>
    <xf numFmtId="4" fontId="18" fillId="0" borderId="17" xfId="0" applyNumberFormat="1" applyFont="1" applyBorder="1" applyAlignment="1">
      <alignment horizontal="right" wrapText="1"/>
    </xf>
    <xf numFmtId="4" fontId="18" fillId="0" borderId="18" xfId="0" applyNumberFormat="1" applyFont="1" applyBorder="1" applyAlignment="1">
      <alignment horizontal="right" wrapText="1"/>
    </xf>
    <xf numFmtId="0" fontId="0" fillId="0" borderId="19" xfId="0" applyBorder="1" applyAlignment="1">
      <alignment/>
    </xf>
    <xf numFmtId="4" fontId="18" fillId="0" borderId="0" xfId="0" applyNumberFormat="1" applyFont="1" applyBorder="1" applyAlignment="1">
      <alignment horizontal="right" wrapText="1"/>
    </xf>
    <xf numFmtId="49" fontId="18" fillId="0" borderId="15" xfId="0" applyNumberFormat="1" applyFont="1" applyBorder="1" applyAlignment="1">
      <alignment horizontal="right" wrapText="1"/>
    </xf>
    <xf numFmtId="0" fontId="24" fillId="0" borderId="20" xfId="0" applyFont="1" applyFill="1" applyBorder="1" applyAlignment="1">
      <alignment wrapText="1"/>
    </xf>
    <xf numFmtId="4" fontId="18" fillId="40" borderId="20" xfId="0" applyNumberFormat="1" applyFont="1" applyFill="1" applyBorder="1" applyAlignment="1">
      <alignment horizontal="right" wrapText="1"/>
    </xf>
    <xf numFmtId="4" fontId="18" fillId="0" borderId="20" xfId="0" applyNumberFormat="1" applyFont="1" applyBorder="1" applyAlignment="1">
      <alignment horizontal="right" wrapText="1"/>
    </xf>
    <xf numFmtId="0" fontId="24" fillId="0" borderId="0" xfId="0" applyFont="1" applyFill="1" applyBorder="1" applyAlignment="1">
      <alignment wrapText="1"/>
    </xf>
    <xf numFmtId="4" fontId="18" fillId="40" borderId="0" xfId="0" applyNumberFormat="1" applyFont="1" applyFill="1" applyBorder="1" applyAlignment="1">
      <alignment horizontal="right" wrapText="1"/>
    </xf>
    <xf numFmtId="0" fontId="24" fillId="0" borderId="19" xfId="0" applyFont="1" applyFill="1" applyBorder="1" applyAlignment="1">
      <alignment wrapText="1"/>
    </xf>
    <xf numFmtId="4" fontId="18" fillId="0" borderId="19" xfId="0" applyNumberFormat="1" applyFont="1" applyBorder="1" applyAlignment="1">
      <alignment horizontal="right" wrapText="1"/>
    </xf>
    <xf numFmtId="4" fontId="28" fillId="40" borderId="19" xfId="0" applyNumberFormat="1" applyFont="1" applyFill="1" applyBorder="1" applyAlignment="1">
      <alignment horizontal="right" wrapText="1"/>
    </xf>
    <xf numFmtId="4" fontId="24" fillId="0" borderId="15" xfId="0" applyNumberFormat="1" applyFont="1" applyBorder="1" applyAlignment="1">
      <alignment vertical="center" wrapText="1"/>
    </xf>
    <xf numFmtId="4" fontId="18" fillId="0" borderId="21" xfId="0" applyNumberFormat="1" applyFont="1" applyFill="1" applyBorder="1" applyAlignment="1">
      <alignment horizontal="right" wrapText="1"/>
    </xf>
    <xf numFmtId="4" fontId="18" fillId="0" borderId="0" xfId="0" applyNumberFormat="1" applyFont="1" applyFill="1" applyBorder="1" applyAlignment="1">
      <alignment horizontal="right" wrapText="1"/>
    </xf>
    <xf numFmtId="4" fontId="18" fillId="0" borderId="18" xfId="0" applyNumberFormat="1" applyFont="1" applyFill="1" applyBorder="1" applyAlignment="1">
      <alignment vertical="center" wrapText="1"/>
    </xf>
    <xf numFmtId="4" fontId="18" fillId="0" borderId="18" xfId="0" applyNumberFormat="1" applyFont="1" applyFill="1" applyBorder="1" applyAlignment="1">
      <alignment horizontal="right" wrapText="1"/>
    </xf>
    <xf numFmtId="0" fontId="24" fillId="0" borderId="0" xfId="0" applyFont="1" applyBorder="1" applyAlignment="1">
      <alignment horizontal="left" vertical="center" wrapText="1"/>
    </xf>
    <xf numFmtId="4" fontId="28" fillId="40" borderId="0" xfId="0" applyNumberFormat="1" applyFont="1" applyFill="1" applyBorder="1" applyAlignment="1">
      <alignment horizontal="right" wrapText="1"/>
    </xf>
    <xf numFmtId="0" fontId="24" fillId="0" borderId="22" xfId="0" applyFont="1" applyBorder="1" applyAlignment="1">
      <alignment horizontal="left" vertical="center" wrapText="1"/>
    </xf>
    <xf numFmtId="4" fontId="28" fillId="40" borderId="22" xfId="0" applyNumberFormat="1" applyFont="1" applyFill="1" applyBorder="1" applyAlignment="1">
      <alignment horizontal="right" wrapText="1"/>
    </xf>
    <xf numFmtId="4" fontId="18" fillId="0" borderId="22" xfId="0" applyNumberFormat="1" applyFont="1" applyBorder="1" applyAlignment="1">
      <alignment horizontal="right" wrapText="1"/>
    </xf>
    <xf numFmtId="0" fontId="26" fillId="0" borderId="19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9" xfId="0" applyFont="1" applyBorder="1" applyAlignment="1">
      <alignment horizontal="left"/>
    </xf>
    <xf numFmtId="164" fontId="18" fillId="0" borderId="19" xfId="74" applyFont="1" applyBorder="1" applyAlignment="1">
      <alignment/>
    </xf>
    <xf numFmtId="164" fontId="20" fillId="0" borderId="19" xfId="74" applyFont="1" applyBorder="1" applyAlignment="1">
      <alignment/>
    </xf>
    <xf numFmtId="0" fontId="18" fillId="0" borderId="20" xfId="0" applyFont="1" applyBorder="1" applyAlignment="1">
      <alignment/>
    </xf>
    <xf numFmtId="0" fontId="24" fillId="0" borderId="23" xfId="0" applyFont="1" applyFill="1" applyBorder="1" applyAlignment="1">
      <alignment wrapText="1"/>
    </xf>
    <xf numFmtId="164" fontId="18" fillId="0" borderId="23" xfId="74" applyFont="1" applyBorder="1" applyAlignment="1">
      <alignment/>
    </xf>
    <xf numFmtId="0" fontId="0" fillId="0" borderId="18" xfId="0" applyBorder="1" applyAlignment="1">
      <alignment/>
    </xf>
    <xf numFmtId="0" fontId="18" fillId="0" borderId="18" xfId="0" applyFont="1" applyBorder="1" applyAlignment="1">
      <alignment wrapText="1"/>
    </xf>
    <xf numFmtId="4" fontId="0" fillId="0" borderId="18" xfId="0" applyNumberFormat="1" applyBorder="1" applyAlignment="1">
      <alignment horizontal="right" wrapText="1"/>
    </xf>
    <xf numFmtId="0" fontId="18" fillId="0" borderId="19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18" fillId="0" borderId="15" xfId="0" applyFont="1" applyBorder="1" applyAlignment="1">
      <alignment horizontal="left" vertical="center" wrapText="1"/>
    </xf>
    <xf numFmtId="4" fontId="18" fillId="0" borderId="15" xfId="74" applyNumberFormat="1" applyFont="1" applyFill="1" applyBorder="1" applyAlignment="1" applyProtection="1">
      <alignment horizontal="right" wrapText="1"/>
      <protection/>
    </xf>
    <xf numFmtId="0" fontId="13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wrapText="1"/>
    </xf>
    <xf numFmtId="0" fontId="24" fillId="0" borderId="17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18" fillId="0" borderId="20" xfId="0" applyFont="1" applyBorder="1" applyAlignment="1">
      <alignment horizontal="left" vertical="center" wrapText="1"/>
    </xf>
    <xf numFmtId="4" fontId="18" fillId="0" borderId="20" xfId="74" applyNumberFormat="1" applyFont="1" applyFill="1" applyBorder="1" applyAlignment="1" applyProtection="1">
      <alignment horizontal="right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M100"/>
  <sheetViews>
    <sheetView tabSelected="1" view="pageBreakPreview" zoomScaleNormal="80" zoomScaleSheetLayoutView="100" zoomScalePageLayoutView="0" workbookViewId="0" topLeftCell="A94">
      <selection activeCell="A103" sqref="A103:IV113"/>
    </sheetView>
  </sheetViews>
  <sheetFormatPr defaultColWidth="9.00390625" defaultRowHeight="12.75"/>
  <cols>
    <col min="1" max="1" width="7.125" style="0" customWidth="1"/>
    <col min="2" max="2" width="37.375" style="0" customWidth="1"/>
    <col min="3" max="3" width="26.75390625" style="0" customWidth="1"/>
    <col min="4" max="4" width="24.875" style="0" customWidth="1"/>
    <col min="5" max="5" width="21.00390625" style="0" customWidth="1"/>
    <col min="6" max="6" width="23.875" style="0" customWidth="1"/>
  </cols>
  <sheetData>
    <row r="1" ht="2.25" customHeight="1"/>
    <row r="2" spans="1:13" ht="57.75" customHeight="1">
      <c r="A2" s="88" t="s">
        <v>229</v>
      </c>
      <c r="B2" s="88"/>
      <c r="C2" s="88"/>
      <c r="D2" s="88"/>
      <c r="E2" s="88"/>
      <c r="F2" s="4"/>
      <c r="G2" s="5"/>
      <c r="H2" s="5"/>
      <c r="I2" s="5"/>
      <c r="J2" s="5"/>
      <c r="K2" s="5"/>
      <c r="L2" s="6"/>
      <c r="M2" s="6"/>
    </row>
    <row r="3" spans="1:13" ht="20.25">
      <c r="A3" s="89" t="s">
        <v>2</v>
      </c>
      <c r="B3" s="89"/>
      <c r="C3" s="89"/>
      <c r="D3" s="89"/>
      <c r="E3" s="89"/>
      <c r="F3" s="7"/>
      <c r="G3" s="7"/>
      <c r="H3" s="7"/>
      <c r="I3" s="7"/>
      <c r="J3" s="7"/>
      <c r="K3" s="7"/>
      <c r="L3" s="2"/>
      <c r="M3" s="2"/>
    </row>
    <row r="4" spans="1:13" ht="15.75">
      <c r="A4" s="8"/>
      <c r="B4" s="7"/>
      <c r="C4" s="9"/>
      <c r="D4" s="7"/>
      <c r="E4" s="7"/>
      <c r="F4" s="7"/>
      <c r="G4" s="7"/>
      <c r="H4" s="7"/>
      <c r="I4" s="7"/>
      <c r="J4" s="7"/>
      <c r="K4" s="7"/>
      <c r="L4" s="2"/>
      <c r="M4" s="2"/>
    </row>
    <row r="5" spans="1:13" ht="21" customHeight="1">
      <c r="A5" s="90" t="s">
        <v>3</v>
      </c>
      <c r="B5" s="90"/>
      <c r="C5" s="90"/>
      <c r="D5" s="90"/>
      <c r="E5" s="90"/>
      <c r="F5" s="10"/>
      <c r="G5" s="10"/>
      <c r="H5" s="10"/>
      <c r="I5" s="10"/>
      <c r="J5" s="10"/>
      <c r="K5" s="10"/>
      <c r="L5" s="2"/>
      <c r="M5" s="2"/>
    </row>
    <row r="6" spans="1:11" ht="18.75">
      <c r="A6" s="8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32.25" customHeight="1">
      <c r="A8" s="91" t="s">
        <v>4</v>
      </c>
      <c r="B8" s="91" t="s">
        <v>5</v>
      </c>
      <c r="C8" s="91" t="s">
        <v>6</v>
      </c>
      <c r="D8" s="91"/>
      <c r="E8" s="91"/>
      <c r="F8" s="8"/>
      <c r="G8" s="8"/>
      <c r="H8" s="8"/>
      <c r="I8" s="8"/>
      <c r="J8" s="8"/>
      <c r="K8" s="8"/>
    </row>
    <row r="9" spans="1:11" ht="25.5" customHeight="1">
      <c r="A9" s="91"/>
      <c r="B9" s="91"/>
      <c r="C9" s="91" t="s">
        <v>7</v>
      </c>
      <c r="D9" s="92" t="s">
        <v>8</v>
      </c>
      <c r="E9" s="92"/>
      <c r="F9" s="8"/>
      <c r="G9" s="8"/>
      <c r="H9" s="8"/>
      <c r="I9" s="8"/>
      <c r="J9" s="8"/>
      <c r="K9" s="8"/>
    </row>
    <row r="10" spans="1:11" ht="66" customHeight="1">
      <c r="A10" s="91"/>
      <c r="B10" s="91"/>
      <c r="C10" s="91"/>
      <c r="D10" s="11" t="s">
        <v>9</v>
      </c>
      <c r="E10" s="11" t="s">
        <v>10</v>
      </c>
      <c r="F10" s="8"/>
      <c r="G10" s="8"/>
      <c r="H10" s="8"/>
      <c r="I10" s="8"/>
      <c r="J10" s="8"/>
      <c r="K10" s="8"/>
    </row>
    <row r="11" spans="1:11" ht="19.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8"/>
      <c r="G11" s="8"/>
      <c r="H11" s="8"/>
      <c r="I11" s="8"/>
      <c r="J11" s="8"/>
      <c r="K11" s="8"/>
    </row>
    <row r="12" spans="1:11" ht="39" customHeight="1">
      <c r="A12" s="13">
        <v>1</v>
      </c>
      <c r="B12" s="14" t="s">
        <v>11</v>
      </c>
      <c r="C12" s="15">
        <f>C14+C97</f>
        <v>18546900</v>
      </c>
      <c r="D12" s="15">
        <f>D14+D97</f>
        <v>12982830</v>
      </c>
      <c r="E12" s="15">
        <f>E14+E97</f>
        <v>5564070</v>
      </c>
      <c r="F12" s="8"/>
      <c r="G12" s="8"/>
      <c r="H12" s="8"/>
      <c r="I12" s="8"/>
      <c r="J12" s="8"/>
      <c r="K12" s="8"/>
    </row>
    <row r="13" spans="1:5" ht="78.75">
      <c r="A13" s="16"/>
      <c r="B13" s="17" t="s">
        <v>12</v>
      </c>
      <c r="C13" s="18"/>
      <c r="D13" s="18"/>
      <c r="E13" s="18"/>
    </row>
    <row r="14" spans="1:6" ht="47.25">
      <c r="A14" s="16"/>
      <c r="B14" s="19" t="s">
        <v>13</v>
      </c>
      <c r="C14" s="20">
        <f>C95+C93+C94+C92+C16+C17+C18+C19+C20+C21+C22+C23+C24+C25+C26+C27+C28+C29+C30+C31+C32+C33+C34+C35+C36+C37+C38+C39+C40+C41+C42+C43+C44+C45+C46+C47+C48+C49+C50+C51+C52+C53+C54+C55+C56+C57+C58+C59+C60+C61+C62+C63+C64+C65+C66+C67+C68+C69+C70+C71+C72+C73+C74+C75+C76+C77+C78+C79+C80+C81+C82+C83+C84+C85+C86+C87+C88+C89+C90+C91</f>
        <v>12364600.000000002</v>
      </c>
      <c r="D14" s="20">
        <f>D95+D93+D94+D92+D16+D17+D18+D19+D20+D21+D22+D23+D24+D25+D26+D27+D28+D29+D30+D31+D32+D33+D34+D35+D36+D37+D38+D39+D40+D41+D42+D43+D44+D45+D46+D47+D48+D49+D50+D51+D52+D53+D54+D55+D56+D57+D58+D59+D60+D61+D62+D63+D64+D65+D66+D67+D68+D69+D70+D71+D72+D73+D74+D75+D76+D77+D78+D79+D80+D81+D82+D83+D84+D85+D86+D87+D88+D89+D90+D91</f>
        <v>8655220</v>
      </c>
      <c r="E14" s="20">
        <v>3709380</v>
      </c>
      <c r="F14" s="47">
        <f>12364600-C14</f>
        <v>0</v>
      </c>
    </row>
    <row r="15" spans="1:5" ht="15.75">
      <c r="A15" s="21"/>
      <c r="B15" s="22" t="s">
        <v>14</v>
      </c>
      <c r="C15" s="20"/>
      <c r="D15" s="20"/>
      <c r="E15" s="20"/>
    </row>
    <row r="16" spans="1:5" ht="68.25" customHeight="1">
      <c r="A16" s="23">
        <v>1</v>
      </c>
      <c r="B16" s="24" t="s">
        <v>220</v>
      </c>
      <c r="C16" s="75">
        <f>220506.91+70686.32</f>
        <v>291193.23</v>
      </c>
      <c r="D16" s="20">
        <v>203835.26</v>
      </c>
      <c r="E16" s="20" t="s">
        <v>228</v>
      </c>
    </row>
    <row r="17" spans="1:5" ht="60" customHeight="1">
      <c r="A17" s="23">
        <v>2</v>
      </c>
      <c r="B17" s="24" t="s">
        <v>57</v>
      </c>
      <c r="C17" s="75">
        <v>345887.66</v>
      </c>
      <c r="D17" s="20">
        <v>242121.36</v>
      </c>
      <c r="E17" s="20">
        <v>103766.3</v>
      </c>
    </row>
    <row r="18" spans="1:5" ht="60" customHeight="1">
      <c r="A18" s="23">
        <v>3</v>
      </c>
      <c r="B18" s="24" t="s">
        <v>58</v>
      </c>
      <c r="C18" s="75">
        <v>526413</v>
      </c>
      <c r="D18" s="20">
        <v>368489.1</v>
      </c>
      <c r="E18" s="20">
        <v>157923.9</v>
      </c>
    </row>
    <row r="19" spans="1:5" ht="67.5" customHeight="1">
      <c r="A19" s="23">
        <v>4</v>
      </c>
      <c r="B19" s="25" t="s">
        <v>221</v>
      </c>
      <c r="C19" s="75">
        <f>395730.07+35343.16+35343.16</f>
        <v>466416.39</v>
      </c>
      <c r="D19" s="20">
        <v>326491.47</v>
      </c>
      <c r="E19" s="20">
        <v>139924.92</v>
      </c>
    </row>
    <row r="20" spans="1:5" ht="60" customHeight="1">
      <c r="A20" s="23">
        <v>5</v>
      </c>
      <c r="B20" s="24" t="s">
        <v>60</v>
      </c>
      <c r="C20" s="75">
        <f>372450+10230</f>
        <v>382680</v>
      </c>
      <c r="D20" s="20">
        <v>267876</v>
      </c>
      <c r="E20" s="20">
        <v>114804</v>
      </c>
    </row>
    <row r="21" spans="1:5" ht="84" customHeight="1">
      <c r="A21" s="23">
        <v>6</v>
      </c>
      <c r="B21" s="24" t="s">
        <v>222</v>
      </c>
      <c r="C21" s="75">
        <f>371079+95384+65330.11+26507.37+44178.95</f>
        <v>602479.4299999999</v>
      </c>
      <c r="D21" s="20">
        <v>421735.6</v>
      </c>
      <c r="E21" s="20">
        <v>180743.83</v>
      </c>
    </row>
    <row r="22" spans="1:5" ht="67.5" customHeight="1">
      <c r="A22" s="23">
        <v>7</v>
      </c>
      <c r="B22" s="24" t="s">
        <v>223</v>
      </c>
      <c r="C22" s="75">
        <f>530506+71240+89670+44178.95+26507.37</f>
        <v>762102.32</v>
      </c>
      <c r="D22" s="20">
        <v>533471.62</v>
      </c>
      <c r="E22" s="20">
        <v>228630.7</v>
      </c>
    </row>
    <row r="23" spans="1:5" ht="88.5" customHeight="1">
      <c r="A23" s="23">
        <v>8</v>
      </c>
      <c r="B23" s="25" t="s">
        <v>224</v>
      </c>
      <c r="C23" s="75">
        <f>187312+70686.4</f>
        <v>257998.4</v>
      </c>
      <c r="D23" s="20">
        <v>180598.88</v>
      </c>
      <c r="E23" s="20">
        <v>77399.52</v>
      </c>
    </row>
    <row r="24" spans="1:5" ht="60" customHeight="1">
      <c r="A24" s="23">
        <v>9</v>
      </c>
      <c r="B24" s="25" t="s">
        <v>64</v>
      </c>
      <c r="C24" s="75">
        <v>335101</v>
      </c>
      <c r="D24" s="20">
        <v>234570.7</v>
      </c>
      <c r="E24" s="20">
        <v>100530.3</v>
      </c>
    </row>
    <row r="25" spans="1:5" ht="60" customHeight="1">
      <c r="A25" s="23">
        <v>10</v>
      </c>
      <c r="B25" s="26" t="s">
        <v>65</v>
      </c>
      <c r="C25" s="75">
        <v>485543</v>
      </c>
      <c r="D25" s="20">
        <v>339880.1</v>
      </c>
      <c r="E25" s="20">
        <v>145662.9</v>
      </c>
    </row>
    <row r="26" spans="1:5" ht="60" customHeight="1">
      <c r="A26" s="23">
        <v>11</v>
      </c>
      <c r="B26" s="24" t="s">
        <v>78</v>
      </c>
      <c r="C26" s="75">
        <v>116845</v>
      </c>
      <c r="D26" s="20">
        <v>81791.5</v>
      </c>
      <c r="E26" s="20">
        <v>35053.5</v>
      </c>
    </row>
    <row r="27" spans="1:5" ht="66" customHeight="1">
      <c r="A27" s="23">
        <v>12</v>
      </c>
      <c r="B27" s="26" t="s">
        <v>218</v>
      </c>
      <c r="C27" s="75">
        <f>197261+45180.16</f>
        <v>242441.16</v>
      </c>
      <c r="D27" s="20">
        <v>169708.81</v>
      </c>
      <c r="E27" s="20">
        <v>72732.35</v>
      </c>
    </row>
    <row r="28" spans="1:5" ht="60" customHeight="1">
      <c r="A28" s="23">
        <v>13</v>
      </c>
      <c r="B28" s="25" t="s">
        <v>217</v>
      </c>
      <c r="C28" s="76">
        <v>428934</v>
      </c>
      <c r="D28" s="20">
        <v>300253.8</v>
      </c>
      <c r="E28" s="20">
        <v>128680.2</v>
      </c>
    </row>
    <row r="29" spans="1:5" ht="60" customHeight="1">
      <c r="A29" s="23">
        <v>14</v>
      </c>
      <c r="B29" s="25" t="s">
        <v>68</v>
      </c>
      <c r="C29" s="76">
        <v>226388</v>
      </c>
      <c r="D29" s="20">
        <v>158471.6</v>
      </c>
      <c r="E29" s="20">
        <v>67916.4</v>
      </c>
    </row>
    <row r="30" spans="1:5" ht="60" customHeight="1">
      <c r="A30" s="23">
        <v>15</v>
      </c>
      <c r="B30" s="25" t="s">
        <v>69</v>
      </c>
      <c r="C30" s="75">
        <f>34826+93660+99866+87450</f>
        <v>315802</v>
      </c>
      <c r="D30" s="20">
        <v>221061.4</v>
      </c>
      <c r="E30" s="20">
        <v>94740.6</v>
      </c>
    </row>
    <row r="31" spans="1:5" ht="60" customHeight="1">
      <c r="A31" s="23">
        <v>16</v>
      </c>
      <c r="B31" s="25" t="s">
        <v>79</v>
      </c>
      <c r="C31" s="75">
        <v>56651</v>
      </c>
      <c r="D31" s="20">
        <v>39655.7</v>
      </c>
      <c r="E31" s="20">
        <v>16995.3</v>
      </c>
    </row>
    <row r="32" spans="1:5" ht="60" customHeight="1">
      <c r="A32" s="23">
        <v>17</v>
      </c>
      <c r="B32" s="26" t="s">
        <v>191</v>
      </c>
      <c r="C32" s="75">
        <f>39310.04+43148.95</f>
        <v>82458.98999999999</v>
      </c>
      <c r="D32" s="20">
        <v>57721.29</v>
      </c>
      <c r="E32" s="20">
        <v>24737.7</v>
      </c>
    </row>
    <row r="33" spans="1:5" ht="60" customHeight="1">
      <c r="A33" s="23">
        <v>18</v>
      </c>
      <c r="B33" s="26" t="s">
        <v>81</v>
      </c>
      <c r="C33" s="75">
        <f>35858+9898</f>
        <v>45756</v>
      </c>
      <c r="D33" s="20">
        <v>32029.2</v>
      </c>
      <c r="E33" s="20">
        <v>19726.8</v>
      </c>
    </row>
    <row r="34" spans="1:5" ht="60" customHeight="1">
      <c r="A34" s="23">
        <v>19</v>
      </c>
      <c r="B34" s="26" t="s">
        <v>70</v>
      </c>
      <c r="C34" s="75">
        <v>6760.96</v>
      </c>
      <c r="D34" s="20">
        <v>4732.67</v>
      </c>
      <c r="E34" s="20">
        <v>2028.29</v>
      </c>
    </row>
    <row r="35" spans="1:5" ht="82.5" customHeight="1">
      <c r="A35" s="23">
        <v>20</v>
      </c>
      <c r="B35" s="26" t="s">
        <v>219</v>
      </c>
      <c r="C35" s="75">
        <f>46506+21574.48</f>
        <v>68080.48</v>
      </c>
      <c r="D35" s="20">
        <v>47656.34</v>
      </c>
      <c r="E35" s="20">
        <v>20424.14</v>
      </c>
    </row>
    <row r="36" spans="1:5" ht="60" customHeight="1">
      <c r="A36" s="23">
        <v>21</v>
      </c>
      <c r="B36" s="25" t="s">
        <v>192</v>
      </c>
      <c r="C36" s="75">
        <f>33262+32361.72</f>
        <v>65623.72</v>
      </c>
      <c r="D36" s="20">
        <v>45936.6</v>
      </c>
      <c r="E36" s="20">
        <v>19687.12</v>
      </c>
    </row>
    <row r="37" spans="1:5" ht="60" customHeight="1">
      <c r="A37" s="23">
        <v>22</v>
      </c>
      <c r="B37" s="25" t="s">
        <v>73</v>
      </c>
      <c r="C37" s="75">
        <v>200383</v>
      </c>
      <c r="D37" s="20">
        <v>140268.1</v>
      </c>
      <c r="E37" s="20">
        <v>60114.9</v>
      </c>
    </row>
    <row r="38" spans="1:5" ht="60" customHeight="1">
      <c r="A38" s="23">
        <v>23</v>
      </c>
      <c r="B38" s="25" t="s">
        <v>74</v>
      </c>
      <c r="C38" s="75">
        <f>256781+11616</f>
        <v>268397</v>
      </c>
      <c r="D38" s="20">
        <v>187877.9</v>
      </c>
      <c r="E38" s="20">
        <v>80519.1</v>
      </c>
    </row>
    <row r="39" spans="1:5" ht="69" customHeight="1">
      <c r="A39" s="23">
        <v>24</v>
      </c>
      <c r="B39" s="25" t="s">
        <v>225</v>
      </c>
      <c r="C39" s="75">
        <f>174920+53014.74</f>
        <v>227934.74</v>
      </c>
      <c r="D39" s="20">
        <v>159554.32</v>
      </c>
      <c r="E39" s="20">
        <v>68380.42</v>
      </c>
    </row>
    <row r="40" spans="1:5" ht="60" customHeight="1">
      <c r="A40" s="23">
        <v>25</v>
      </c>
      <c r="B40" s="25" t="s">
        <v>216</v>
      </c>
      <c r="C40" s="75">
        <f>39705+529737.97</f>
        <v>569442.97</v>
      </c>
      <c r="D40" s="20">
        <v>398610.08</v>
      </c>
      <c r="E40" s="20">
        <v>170832.89</v>
      </c>
    </row>
    <row r="41" spans="1:5" ht="60" customHeight="1">
      <c r="A41" s="23">
        <v>26</v>
      </c>
      <c r="B41" s="25" t="s">
        <v>215</v>
      </c>
      <c r="C41" s="75">
        <f>108728+361187.29</f>
        <v>469915.29</v>
      </c>
      <c r="D41" s="20">
        <v>328940.7</v>
      </c>
      <c r="E41" s="20">
        <v>140974.59</v>
      </c>
    </row>
    <row r="42" spans="1:5" ht="86.25" customHeight="1">
      <c r="A42" s="23">
        <v>27</v>
      </c>
      <c r="B42" s="24" t="s">
        <v>226</v>
      </c>
      <c r="C42" s="75">
        <f>386085+6297.89</f>
        <v>392382.89</v>
      </c>
      <c r="D42" s="20">
        <v>274668.02</v>
      </c>
      <c r="E42" s="20">
        <v>117714.87</v>
      </c>
    </row>
    <row r="43" spans="1:5" ht="60" customHeight="1">
      <c r="A43" s="23">
        <v>28</v>
      </c>
      <c r="B43" s="24" t="s">
        <v>16</v>
      </c>
      <c r="C43" s="75">
        <f>66440+18067</f>
        <v>84507</v>
      </c>
      <c r="D43" s="20">
        <v>59154.9</v>
      </c>
      <c r="E43" s="20">
        <v>25352.1</v>
      </c>
    </row>
    <row r="44" spans="1:5" ht="60" customHeight="1">
      <c r="A44" s="23">
        <v>29</v>
      </c>
      <c r="B44" s="24" t="s">
        <v>17</v>
      </c>
      <c r="C44" s="75">
        <v>155546</v>
      </c>
      <c r="D44" s="20">
        <v>108882.2</v>
      </c>
      <c r="E44" s="20">
        <v>46663.8</v>
      </c>
    </row>
    <row r="45" spans="1:5" ht="60" customHeight="1">
      <c r="A45" s="23">
        <v>30</v>
      </c>
      <c r="B45" s="24" t="s">
        <v>18</v>
      </c>
      <c r="C45" s="75">
        <v>95220.41</v>
      </c>
      <c r="D45" s="20">
        <v>66654.29</v>
      </c>
      <c r="E45" s="20">
        <v>28566.12</v>
      </c>
    </row>
    <row r="46" spans="1:5" ht="60" customHeight="1">
      <c r="A46" s="23">
        <v>31</v>
      </c>
      <c r="B46" s="24" t="s">
        <v>19</v>
      </c>
      <c r="C46" s="75">
        <v>91832.14</v>
      </c>
      <c r="D46" s="20">
        <v>64282.5</v>
      </c>
      <c r="E46" s="20">
        <v>27549.64</v>
      </c>
    </row>
    <row r="47" spans="1:5" ht="60" customHeight="1">
      <c r="A47" s="23">
        <v>32</v>
      </c>
      <c r="B47" s="24" t="s">
        <v>20</v>
      </c>
      <c r="C47" s="75">
        <v>9033.69</v>
      </c>
      <c r="D47" s="20">
        <v>6323.58</v>
      </c>
      <c r="E47" s="20">
        <v>2710.11</v>
      </c>
    </row>
    <row r="48" spans="1:5" ht="60" customHeight="1">
      <c r="A48" s="23">
        <v>33</v>
      </c>
      <c r="B48" s="24" t="s">
        <v>21</v>
      </c>
      <c r="C48" s="75">
        <v>91832.14</v>
      </c>
      <c r="D48" s="20">
        <v>64282.5</v>
      </c>
      <c r="E48" s="20">
        <v>27549.64</v>
      </c>
    </row>
    <row r="49" spans="1:5" ht="60" customHeight="1">
      <c r="A49" s="23">
        <v>34</v>
      </c>
      <c r="B49" s="24" t="s">
        <v>22</v>
      </c>
      <c r="C49" s="75">
        <v>63720.27</v>
      </c>
      <c r="D49" s="20">
        <v>44604.19</v>
      </c>
      <c r="E49" s="20">
        <v>19116.08</v>
      </c>
    </row>
    <row r="50" spans="1:5" ht="60" customHeight="1">
      <c r="A50" s="23">
        <v>35</v>
      </c>
      <c r="B50" s="24" t="s">
        <v>23</v>
      </c>
      <c r="C50" s="75">
        <v>77512.38</v>
      </c>
      <c r="D50" s="20">
        <v>54258.67</v>
      </c>
      <c r="E50" s="20">
        <v>23253.71</v>
      </c>
    </row>
    <row r="51" spans="1:5" ht="60" customHeight="1">
      <c r="A51" s="23">
        <v>36</v>
      </c>
      <c r="B51" s="24" t="s">
        <v>24</v>
      </c>
      <c r="C51" s="75">
        <v>56702.5</v>
      </c>
      <c r="D51" s="20">
        <v>39691.75</v>
      </c>
      <c r="E51" s="20">
        <v>17010.75</v>
      </c>
    </row>
    <row r="52" spans="1:5" ht="60" customHeight="1">
      <c r="A52" s="23">
        <v>37</v>
      </c>
      <c r="B52" s="25" t="s">
        <v>25</v>
      </c>
      <c r="C52" s="75">
        <f>50014.9+2*8835.79</f>
        <v>67686.48000000001</v>
      </c>
      <c r="D52" s="20">
        <v>47380.53</v>
      </c>
      <c r="E52" s="20">
        <v>20305.95</v>
      </c>
    </row>
    <row r="53" spans="1:5" ht="66.75" customHeight="1">
      <c r="A53" s="23">
        <v>38</v>
      </c>
      <c r="B53" s="24" t="s">
        <v>89</v>
      </c>
      <c r="C53" s="75">
        <f>336422+75602.36+53014.8+17671.6</f>
        <v>482710.75999999995</v>
      </c>
      <c r="D53" s="20">
        <v>337897.53</v>
      </c>
      <c r="E53" s="20">
        <v>144813.23</v>
      </c>
    </row>
    <row r="54" spans="1:5" ht="60" customHeight="1">
      <c r="A54" s="23">
        <v>39</v>
      </c>
      <c r="B54" s="24" t="s">
        <v>26</v>
      </c>
      <c r="C54" s="75">
        <f>19661.75-130.31+62225.21</f>
        <v>81756.65</v>
      </c>
      <c r="D54" s="20">
        <v>57229.66</v>
      </c>
      <c r="E54" s="20">
        <v>24526.99</v>
      </c>
    </row>
    <row r="55" spans="1:5" ht="60" customHeight="1">
      <c r="A55" s="23">
        <v>40</v>
      </c>
      <c r="B55" s="25" t="s">
        <v>27</v>
      </c>
      <c r="C55" s="75">
        <v>147511.27</v>
      </c>
      <c r="D55" s="20">
        <v>103257.89</v>
      </c>
      <c r="E55" s="20">
        <v>44253.38</v>
      </c>
    </row>
    <row r="56" spans="1:5" ht="60" customHeight="1">
      <c r="A56" s="23">
        <v>41</v>
      </c>
      <c r="B56" s="26" t="s">
        <v>28</v>
      </c>
      <c r="C56" s="75">
        <v>177501.33</v>
      </c>
      <c r="D56" s="20">
        <v>124250.93</v>
      </c>
      <c r="E56" s="20">
        <v>53250.4</v>
      </c>
    </row>
    <row r="57" spans="1:5" ht="60" customHeight="1">
      <c r="A57" s="23">
        <v>42</v>
      </c>
      <c r="B57" s="24" t="s">
        <v>29</v>
      </c>
      <c r="C57" s="75">
        <f>102583.02-130.32+359341.08</f>
        <v>461793.78</v>
      </c>
      <c r="D57" s="20">
        <v>323255.65</v>
      </c>
      <c r="E57" s="20">
        <v>138538.13</v>
      </c>
    </row>
    <row r="58" spans="1:5" ht="60" customHeight="1">
      <c r="A58" s="23">
        <v>43</v>
      </c>
      <c r="B58" s="24" t="s">
        <v>30</v>
      </c>
      <c r="C58" s="75">
        <v>92011.74</v>
      </c>
      <c r="D58" s="20">
        <v>64408.22</v>
      </c>
      <c r="E58" s="20">
        <v>27603.52</v>
      </c>
    </row>
    <row r="59" spans="1:5" ht="60" customHeight="1">
      <c r="A59" s="23">
        <v>44</v>
      </c>
      <c r="B59" s="25" t="s">
        <v>31</v>
      </c>
      <c r="C59" s="75">
        <v>210489.79</v>
      </c>
      <c r="D59" s="20">
        <v>147342.85</v>
      </c>
      <c r="E59" s="20">
        <v>63146.94</v>
      </c>
    </row>
    <row r="60" spans="1:5" ht="60" customHeight="1">
      <c r="A60" s="23">
        <v>45</v>
      </c>
      <c r="B60" s="26" t="s">
        <v>32</v>
      </c>
      <c r="C60" s="75">
        <v>36143.54</v>
      </c>
      <c r="D60" s="20">
        <v>25300.48</v>
      </c>
      <c r="E60" s="20">
        <v>10843.06</v>
      </c>
    </row>
    <row r="61" spans="1:5" ht="60" customHeight="1">
      <c r="A61" s="23">
        <v>46</v>
      </c>
      <c r="B61" s="26" t="s">
        <v>33</v>
      </c>
      <c r="C61" s="75">
        <f>9033.69-0.02</f>
        <v>9033.67</v>
      </c>
      <c r="D61" s="20">
        <v>6323.57</v>
      </c>
      <c r="E61" s="20">
        <v>2710.1</v>
      </c>
    </row>
    <row r="62" spans="1:5" ht="60" customHeight="1">
      <c r="A62" s="23">
        <v>47</v>
      </c>
      <c r="B62" s="24" t="s">
        <v>34</v>
      </c>
      <c r="C62" s="75">
        <v>162420.97</v>
      </c>
      <c r="D62" s="20">
        <v>113694.68</v>
      </c>
      <c r="E62" s="20">
        <v>48726.29</v>
      </c>
    </row>
    <row r="63" spans="1:5" ht="60" customHeight="1">
      <c r="A63" s="23">
        <v>48</v>
      </c>
      <c r="B63" s="24" t="s">
        <v>35</v>
      </c>
      <c r="C63" s="75">
        <v>190990.2</v>
      </c>
      <c r="D63" s="20">
        <v>133693.14</v>
      </c>
      <c r="E63" s="20">
        <v>57297.06</v>
      </c>
    </row>
    <row r="64" spans="1:5" ht="60" customHeight="1">
      <c r="A64" s="23">
        <v>49</v>
      </c>
      <c r="B64" s="26" t="s">
        <v>36</v>
      </c>
      <c r="C64" s="75">
        <v>271674.8</v>
      </c>
      <c r="D64" s="20">
        <v>190172.36</v>
      </c>
      <c r="E64" s="20">
        <v>81502.44</v>
      </c>
    </row>
    <row r="65" spans="1:5" ht="60" customHeight="1">
      <c r="A65" s="23">
        <v>50</v>
      </c>
      <c r="B65" s="25" t="s">
        <v>37</v>
      </c>
      <c r="C65" s="75">
        <v>113738.09</v>
      </c>
      <c r="D65" s="20">
        <v>79616.66</v>
      </c>
      <c r="E65" s="20">
        <v>34121.43</v>
      </c>
    </row>
    <row r="66" spans="1:5" ht="60" customHeight="1">
      <c r="A66" s="23">
        <v>51</v>
      </c>
      <c r="B66" s="25" t="s">
        <v>38</v>
      </c>
      <c r="C66" s="75">
        <v>63720.27</v>
      </c>
      <c r="D66" s="20">
        <v>44604.19</v>
      </c>
      <c r="E66" s="20">
        <v>19116.08</v>
      </c>
    </row>
    <row r="67" spans="1:5" ht="60" customHeight="1">
      <c r="A67" s="23">
        <v>52</v>
      </c>
      <c r="B67" s="27" t="s">
        <v>39</v>
      </c>
      <c r="C67" s="75">
        <v>58735.08</v>
      </c>
      <c r="D67" s="20">
        <v>41114.56</v>
      </c>
      <c r="E67" s="20">
        <v>17620.52</v>
      </c>
    </row>
    <row r="68" spans="1:5" ht="60" customHeight="1">
      <c r="A68" s="23">
        <v>53</v>
      </c>
      <c r="B68" s="27" t="s">
        <v>40</v>
      </c>
      <c r="C68" s="75">
        <v>47836.23</v>
      </c>
      <c r="D68" s="20">
        <v>33485.36</v>
      </c>
      <c r="E68" s="20">
        <v>14350.87</v>
      </c>
    </row>
    <row r="69" spans="1:5" ht="60" customHeight="1">
      <c r="A69" s="23">
        <v>54</v>
      </c>
      <c r="B69" s="27" t="s">
        <v>41</v>
      </c>
      <c r="C69" s="75">
        <v>4515.38</v>
      </c>
      <c r="D69" s="20">
        <v>3160.77</v>
      </c>
      <c r="E69" s="20">
        <v>1354.61</v>
      </c>
    </row>
    <row r="70" spans="1:5" ht="60" customHeight="1">
      <c r="A70" s="23">
        <v>55</v>
      </c>
      <c r="B70" s="24" t="s">
        <v>42</v>
      </c>
      <c r="C70" s="75">
        <f>30945.88-130.31</f>
        <v>30815.57</v>
      </c>
      <c r="D70" s="20">
        <v>21570.9</v>
      </c>
      <c r="E70" s="20">
        <v>9244.67</v>
      </c>
    </row>
    <row r="71" spans="1:5" ht="60" customHeight="1">
      <c r="A71" s="23">
        <v>56</v>
      </c>
      <c r="B71" s="25" t="s">
        <v>43</v>
      </c>
      <c r="C71" s="75">
        <f>26500.61-130.32</f>
        <v>26370.29</v>
      </c>
      <c r="D71" s="20">
        <v>18459.2</v>
      </c>
      <c r="E71" s="20">
        <v>7911.09</v>
      </c>
    </row>
    <row r="72" spans="1:5" ht="60" customHeight="1">
      <c r="A72" s="23">
        <v>57</v>
      </c>
      <c r="B72" s="25" t="s">
        <v>44</v>
      </c>
      <c r="C72" s="75">
        <f>57275.52-130.32</f>
        <v>57145.2</v>
      </c>
      <c r="D72" s="20">
        <v>40001.64</v>
      </c>
      <c r="E72" s="20">
        <v>17143.56</v>
      </c>
    </row>
    <row r="73" spans="1:5" ht="60" customHeight="1">
      <c r="A73" s="23">
        <v>58</v>
      </c>
      <c r="B73" s="26" t="s">
        <v>193</v>
      </c>
      <c r="C73" s="75">
        <v>21574.48</v>
      </c>
      <c r="D73" s="20">
        <v>15102.14</v>
      </c>
      <c r="E73" s="20">
        <v>6472.34</v>
      </c>
    </row>
    <row r="74" spans="1:5" ht="60" customHeight="1">
      <c r="A74" s="23">
        <v>59</v>
      </c>
      <c r="B74" s="25" t="s">
        <v>194</v>
      </c>
      <c r="C74" s="75">
        <f>3*10931</f>
        <v>32793</v>
      </c>
      <c r="D74" s="20">
        <v>22955.1</v>
      </c>
      <c r="E74" s="20">
        <v>9837.9</v>
      </c>
    </row>
    <row r="75" spans="1:5" ht="60" customHeight="1">
      <c r="A75" s="23">
        <v>60</v>
      </c>
      <c r="B75" s="29" t="s">
        <v>195</v>
      </c>
      <c r="C75" s="75">
        <f>4*10763</f>
        <v>43052</v>
      </c>
      <c r="D75" s="20">
        <v>30136.4</v>
      </c>
      <c r="E75" s="20">
        <v>12915.6</v>
      </c>
    </row>
    <row r="76" spans="1:5" ht="60" customHeight="1">
      <c r="A76" s="23">
        <v>61</v>
      </c>
      <c r="B76" s="29" t="s">
        <v>196</v>
      </c>
      <c r="C76" s="75">
        <f>2*10763</f>
        <v>21526</v>
      </c>
      <c r="D76" s="20">
        <v>15068.2</v>
      </c>
      <c r="E76" s="20">
        <v>6457.8</v>
      </c>
    </row>
    <row r="77" spans="1:5" ht="60" customHeight="1">
      <c r="A77" s="23">
        <v>62</v>
      </c>
      <c r="B77" s="29" t="s">
        <v>197</v>
      </c>
      <c r="C77" s="75">
        <f>2*10763</f>
        <v>21526</v>
      </c>
      <c r="D77" s="20">
        <v>15068.2</v>
      </c>
      <c r="E77" s="20">
        <v>6457.8</v>
      </c>
    </row>
    <row r="78" spans="1:5" ht="60" customHeight="1">
      <c r="A78" s="23">
        <v>63</v>
      </c>
      <c r="B78" s="29" t="s">
        <v>198</v>
      </c>
      <c r="C78" s="75">
        <f>4*10763</f>
        <v>43052</v>
      </c>
      <c r="D78" s="20">
        <v>30136.4</v>
      </c>
      <c r="E78" s="20">
        <v>12915.6</v>
      </c>
    </row>
    <row r="79" spans="1:5" ht="60" customHeight="1">
      <c r="A79" s="23">
        <v>64</v>
      </c>
      <c r="B79" s="29" t="s">
        <v>199</v>
      </c>
      <c r="C79" s="75">
        <f>3*10763</f>
        <v>32289</v>
      </c>
      <c r="D79" s="20">
        <v>22602.3</v>
      </c>
      <c r="E79" s="20">
        <v>9686.7</v>
      </c>
    </row>
    <row r="80" spans="1:5" ht="60" customHeight="1">
      <c r="A80" s="23">
        <v>65</v>
      </c>
      <c r="B80" s="29" t="s">
        <v>200</v>
      </c>
      <c r="C80" s="75">
        <f>3*7705.1</f>
        <v>23115.300000000003</v>
      </c>
      <c r="D80" s="20">
        <v>16180.71</v>
      </c>
      <c r="E80" s="20">
        <v>6934.59</v>
      </c>
    </row>
    <row r="81" spans="1:5" ht="60" customHeight="1">
      <c r="A81" s="23">
        <v>66</v>
      </c>
      <c r="B81" s="29" t="s">
        <v>201</v>
      </c>
      <c r="C81" s="75">
        <f>4*7705.1</f>
        <v>30820.4</v>
      </c>
      <c r="D81" s="20">
        <v>21574.28</v>
      </c>
      <c r="E81" s="20">
        <v>9246.12</v>
      </c>
    </row>
    <row r="82" spans="1:5" ht="60" customHeight="1">
      <c r="A82" s="23">
        <v>67</v>
      </c>
      <c r="B82" s="30" t="s">
        <v>202</v>
      </c>
      <c r="C82" s="75">
        <v>7705.1</v>
      </c>
      <c r="D82" s="20">
        <v>5393.57</v>
      </c>
      <c r="E82" s="20">
        <v>2311.53</v>
      </c>
    </row>
    <row r="83" spans="1:5" ht="60" customHeight="1">
      <c r="A83" s="23">
        <v>68</v>
      </c>
      <c r="B83" s="30" t="s">
        <v>203</v>
      </c>
      <c r="C83" s="75">
        <f>4*7705.1</f>
        <v>30820.4</v>
      </c>
      <c r="D83" s="20">
        <v>21574.28</v>
      </c>
      <c r="E83" s="20">
        <v>9246.12</v>
      </c>
    </row>
    <row r="84" spans="1:5" ht="60" customHeight="1">
      <c r="A84" s="23">
        <v>69</v>
      </c>
      <c r="B84" s="30" t="s">
        <v>204</v>
      </c>
      <c r="C84" s="75">
        <f>3*7817.35</f>
        <v>23452.050000000003</v>
      </c>
      <c r="D84" s="20">
        <v>16416.44</v>
      </c>
      <c r="E84" s="20">
        <v>7035.61</v>
      </c>
    </row>
    <row r="85" spans="1:5" ht="60" customHeight="1">
      <c r="A85" s="23">
        <v>70</v>
      </c>
      <c r="B85" s="30" t="s">
        <v>205</v>
      </c>
      <c r="C85" s="75">
        <f>3*7817.35</f>
        <v>23452.050000000003</v>
      </c>
      <c r="D85" s="20">
        <v>16416.44</v>
      </c>
      <c r="E85" s="20">
        <v>7035.61</v>
      </c>
    </row>
    <row r="86" spans="1:5" ht="60" customHeight="1">
      <c r="A86" s="23">
        <v>71</v>
      </c>
      <c r="B86" s="30" t="s">
        <v>206</v>
      </c>
      <c r="C86" s="75">
        <f>3*7817.35+7705.1</f>
        <v>31157.15</v>
      </c>
      <c r="D86" s="20">
        <v>21810</v>
      </c>
      <c r="E86" s="20">
        <v>9347.15</v>
      </c>
    </row>
    <row r="87" spans="1:5" ht="60" customHeight="1">
      <c r="A87" s="23">
        <v>72</v>
      </c>
      <c r="B87" s="30" t="s">
        <v>207</v>
      </c>
      <c r="C87" s="75">
        <f>3*7817.35+7705.1</f>
        <v>31157.15</v>
      </c>
      <c r="D87" s="20">
        <v>21810</v>
      </c>
      <c r="E87" s="20">
        <v>9347.15</v>
      </c>
    </row>
    <row r="88" spans="1:5" ht="60" customHeight="1">
      <c r="A88" s="23">
        <v>73</v>
      </c>
      <c r="B88" s="30" t="s">
        <v>208</v>
      </c>
      <c r="C88" s="75">
        <v>7705.1</v>
      </c>
      <c r="D88" s="20">
        <v>5393.57</v>
      </c>
      <c r="E88" s="20">
        <v>2311.53</v>
      </c>
    </row>
    <row r="89" spans="1:5" ht="60" customHeight="1">
      <c r="A89" s="23">
        <v>74</v>
      </c>
      <c r="B89" s="30" t="s">
        <v>209</v>
      </c>
      <c r="C89" s="75">
        <v>7705.1</v>
      </c>
      <c r="D89" s="20">
        <v>5393.57</v>
      </c>
      <c r="E89" s="20">
        <v>2311.53</v>
      </c>
    </row>
    <row r="90" spans="1:5" ht="60" customHeight="1">
      <c r="A90" s="23">
        <v>75</v>
      </c>
      <c r="B90" s="30" t="s">
        <v>210</v>
      </c>
      <c r="C90" s="75">
        <v>7705.1</v>
      </c>
      <c r="D90" s="20">
        <v>5393.57</v>
      </c>
      <c r="E90" s="20">
        <v>2311.53</v>
      </c>
    </row>
    <row r="91" spans="1:5" ht="60" customHeight="1">
      <c r="A91" s="23">
        <v>76</v>
      </c>
      <c r="B91" s="54" t="s">
        <v>211</v>
      </c>
      <c r="C91" s="75">
        <v>7705.1</v>
      </c>
      <c r="D91" s="20">
        <v>5393.57</v>
      </c>
      <c r="E91" s="20">
        <v>2311.53</v>
      </c>
    </row>
    <row r="92" spans="1:5" ht="60" customHeight="1">
      <c r="A92" s="23">
        <v>77</v>
      </c>
      <c r="B92" s="59" t="s">
        <v>103</v>
      </c>
      <c r="C92" s="75">
        <f>41033.22-130.31</f>
        <v>40902.91</v>
      </c>
      <c r="D92" s="20">
        <v>28632.04</v>
      </c>
      <c r="E92" s="20">
        <v>12270.87</v>
      </c>
    </row>
    <row r="93" spans="1:5" ht="60" customHeight="1">
      <c r="A93" s="23">
        <v>78</v>
      </c>
      <c r="B93" s="59" t="s">
        <v>212</v>
      </c>
      <c r="C93" s="75">
        <f>4*8835.8-0.01</f>
        <v>35343.189999999995</v>
      </c>
      <c r="D93" s="20">
        <v>24740.23</v>
      </c>
      <c r="E93" s="20">
        <v>10602.96</v>
      </c>
    </row>
    <row r="94" spans="1:5" ht="60" customHeight="1">
      <c r="A94" s="77">
        <v>79</v>
      </c>
      <c r="B94" s="78" t="s">
        <v>213</v>
      </c>
      <c r="C94" s="79">
        <f>6*8835.8</f>
        <v>53014.799999999996</v>
      </c>
      <c r="D94" s="56">
        <v>37110.36</v>
      </c>
      <c r="E94" s="56">
        <v>15904.44</v>
      </c>
    </row>
    <row r="95" spans="1:5" ht="60" customHeight="1">
      <c r="A95" s="83">
        <v>80</v>
      </c>
      <c r="B95" s="59" t="s">
        <v>227</v>
      </c>
      <c r="C95" s="75">
        <v>26507.37</v>
      </c>
      <c r="D95" s="60">
        <v>18555.16</v>
      </c>
      <c r="E95" s="60">
        <v>7952.21</v>
      </c>
    </row>
    <row r="96" spans="1:5" ht="63">
      <c r="A96" s="80"/>
      <c r="B96" s="81" t="s">
        <v>54</v>
      </c>
      <c r="C96" s="82"/>
      <c r="D96" s="82"/>
      <c r="E96" s="82" t="s">
        <v>228</v>
      </c>
    </row>
    <row r="97" spans="1:5" ht="78.75">
      <c r="A97" s="16"/>
      <c r="B97" s="19" t="s">
        <v>55</v>
      </c>
      <c r="C97" s="31">
        <v>6182300</v>
      </c>
      <c r="D97" s="31">
        <v>4327610</v>
      </c>
      <c r="E97" s="31">
        <v>1854690</v>
      </c>
    </row>
    <row r="98" spans="1:5" ht="14.25" customHeight="1">
      <c r="A98" s="84">
        <v>1</v>
      </c>
      <c r="B98" s="85" t="s">
        <v>214</v>
      </c>
      <c r="C98" s="86">
        <f>D98+E98</f>
        <v>6182300</v>
      </c>
      <c r="D98" s="86">
        <v>4327610</v>
      </c>
      <c r="E98" s="86">
        <v>1854690</v>
      </c>
    </row>
    <row r="99" spans="1:5" ht="12.75">
      <c r="A99" s="84"/>
      <c r="B99" s="85"/>
      <c r="C99" s="86"/>
      <c r="D99" s="86"/>
      <c r="E99" s="86"/>
    </row>
    <row r="100" spans="1:5" ht="37.5" customHeight="1">
      <c r="A100" s="84"/>
      <c r="B100" s="85"/>
      <c r="C100" s="86"/>
      <c r="D100" s="86"/>
      <c r="E100" s="86"/>
    </row>
  </sheetData>
  <sheetProtection selectLockedCells="1" selectUnlockedCells="1"/>
  <mergeCells count="13">
    <mergeCell ref="A2:E2"/>
    <mergeCell ref="A3:E3"/>
    <mergeCell ref="A5:E5"/>
    <mergeCell ref="A8:A10"/>
    <mergeCell ref="B8:B10"/>
    <mergeCell ref="C8:E8"/>
    <mergeCell ref="C9:C10"/>
    <mergeCell ref="D9:E9"/>
    <mergeCell ref="A98:A100"/>
    <mergeCell ref="B98:B100"/>
    <mergeCell ref="C98:C100"/>
    <mergeCell ref="D98:D100"/>
    <mergeCell ref="E98:E100"/>
  </mergeCells>
  <printOptions/>
  <pageMargins left="0.8402777777777778" right="0.25" top="0.7402777777777778" bottom="0.65" header="0.5118055555555555" footer="0.5118055555555555"/>
  <pageSetup horizontalDpi="300" verticalDpi="300" orientation="portrait" paperSize="9" scale="7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2:L159"/>
  <sheetViews>
    <sheetView view="pageBreakPreview" zoomScaleNormal="80" zoomScaleSheetLayoutView="100" zoomScalePageLayoutView="0" workbookViewId="0" topLeftCell="A55">
      <selection activeCell="B68" sqref="B68"/>
    </sheetView>
  </sheetViews>
  <sheetFormatPr defaultColWidth="9.00390625" defaultRowHeight="12.75"/>
  <cols>
    <col min="1" max="1" width="37.375" style="0" customWidth="1"/>
    <col min="2" max="2" width="26.75390625" style="0" customWidth="1"/>
    <col min="3" max="3" width="24.875" style="0" customWidth="1"/>
    <col min="4" max="4" width="21.00390625" style="0" customWidth="1"/>
    <col min="5" max="5" width="23.875" style="0" customWidth="1"/>
  </cols>
  <sheetData>
    <row r="2" spans="3:8" ht="14.25">
      <c r="C2" s="87" t="s">
        <v>0</v>
      </c>
      <c r="D2" s="87"/>
      <c r="E2" s="1"/>
      <c r="F2" s="1"/>
      <c r="G2" s="1"/>
      <c r="H2" s="1"/>
    </row>
    <row r="3" spans="2:8" ht="15">
      <c r="B3" s="87" t="s">
        <v>1</v>
      </c>
      <c r="C3" s="87"/>
      <c r="D3" s="87"/>
      <c r="E3" s="1"/>
      <c r="F3" s="1"/>
      <c r="G3" s="2"/>
      <c r="H3" s="2"/>
    </row>
    <row r="4" spans="4:8" ht="12.75">
      <c r="D4" s="3"/>
      <c r="E4" s="3"/>
      <c r="F4" s="3"/>
      <c r="G4" s="3"/>
      <c r="H4" s="3"/>
    </row>
    <row r="5" spans="4:8" ht="6" customHeight="1">
      <c r="D5" s="3"/>
      <c r="E5" s="3"/>
      <c r="F5" s="3"/>
      <c r="G5" s="3"/>
      <c r="H5" s="3"/>
    </row>
    <row r="6" ht="2.25" customHeight="1"/>
    <row r="7" spans="1:12" ht="57.75" customHeight="1">
      <c r="A7" s="93"/>
      <c r="B7" s="93"/>
      <c r="C7" s="93"/>
      <c r="D7" s="93"/>
      <c r="E7" s="4"/>
      <c r="F7" s="5"/>
      <c r="G7" s="5"/>
      <c r="H7" s="5"/>
      <c r="I7" s="5"/>
      <c r="J7" s="5"/>
      <c r="K7" s="6"/>
      <c r="L7" s="6"/>
    </row>
    <row r="8" spans="1:12" ht="20.25">
      <c r="A8" s="89"/>
      <c r="B8" s="89"/>
      <c r="C8" s="89"/>
      <c r="D8" s="89"/>
      <c r="E8" s="7"/>
      <c r="F8" s="7"/>
      <c r="G8" s="7"/>
      <c r="H8" s="7"/>
      <c r="I8" s="7"/>
      <c r="J8" s="7"/>
      <c r="K8" s="2"/>
      <c r="L8" s="2"/>
    </row>
    <row r="9" spans="1:12" ht="15.75">
      <c r="A9" s="7"/>
      <c r="B9" s="9"/>
      <c r="C9" s="7"/>
      <c r="D9" s="7"/>
      <c r="E9" s="7"/>
      <c r="F9" s="7"/>
      <c r="G9" s="7"/>
      <c r="H9" s="7"/>
      <c r="I9" s="7"/>
      <c r="J9" s="7"/>
      <c r="K9" s="2"/>
      <c r="L9" s="2"/>
    </row>
    <row r="10" spans="1:12" ht="21" customHeight="1">
      <c r="A10" s="90"/>
      <c r="B10" s="90"/>
      <c r="C10" s="90"/>
      <c r="D10" s="90"/>
      <c r="E10" s="10"/>
      <c r="F10" s="10"/>
      <c r="G10" s="10"/>
      <c r="H10" s="10"/>
      <c r="I10" s="10"/>
      <c r="J10" s="10"/>
      <c r="K10" s="2"/>
      <c r="L10" s="2"/>
    </row>
    <row r="11" spans="1:10" ht="18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3.5" thickBot="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32.25" customHeight="1" thickBot="1">
      <c r="A13" s="91" t="s">
        <v>5</v>
      </c>
      <c r="B13" s="91" t="s">
        <v>6</v>
      </c>
      <c r="C13" s="91"/>
      <c r="D13" s="91"/>
      <c r="E13" s="8"/>
      <c r="F13" s="8"/>
      <c r="G13" s="8"/>
      <c r="H13" s="8"/>
      <c r="I13" s="8"/>
      <c r="J13" s="8"/>
    </row>
    <row r="14" spans="1:10" ht="25.5" customHeight="1" thickBot="1">
      <c r="A14" s="91"/>
      <c r="B14" s="91" t="s">
        <v>7</v>
      </c>
      <c r="C14" s="92" t="s">
        <v>8</v>
      </c>
      <c r="D14" s="92"/>
      <c r="E14" s="8"/>
      <c r="F14" s="8"/>
      <c r="G14" s="8"/>
      <c r="H14" s="8"/>
      <c r="I14" s="8"/>
      <c r="J14" s="8"/>
    </row>
    <row r="15" spans="1:10" ht="66" customHeight="1" thickBot="1">
      <c r="A15" s="91"/>
      <c r="B15" s="91"/>
      <c r="C15" s="11" t="s">
        <v>9</v>
      </c>
      <c r="D15" s="11" t="s">
        <v>10</v>
      </c>
      <c r="E15" s="8"/>
      <c r="F15" s="8"/>
      <c r="G15" s="8"/>
      <c r="H15" s="8"/>
      <c r="I15" s="8"/>
      <c r="J15" s="8"/>
    </row>
    <row r="16" spans="1:10" ht="19.5" customHeight="1" thickBot="1">
      <c r="A16" s="12">
        <v>2</v>
      </c>
      <c r="B16" s="12">
        <v>3</v>
      </c>
      <c r="C16" s="12">
        <v>4</v>
      </c>
      <c r="D16" s="12">
        <v>5</v>
      </c>
      <c r="E16" s="8"/>
      <c r="F16" s="8"/>
      <c r="G16" s="8"/>
      <c r="H16" s="8"/>
      <c r="I16" s="8"/>
      <c r="J16" s="8"/>
    </row>
    <row r="17" spans="1:10" ht="39" customHeight="1">
      <c r="A17" s="14" t="s">
        <v>11</v>
      </c>
      <c r="B17" s="15"/>
      <c r="C17" s="15"/>
      <c r="D17" s="15"/>
      <c r="E17" s="8"/>
      <c r="F17" s="8"/>
      <c r="G17" s="8"/>
      <c r="H17" s="8"/>
      <c r="I17" s="8"/>
      <c r="J17" s="8"/>
    </row>
    <row r="18" spans="1:4" ht="78.75">
      <c r="A18" s="17" t="s">
        <v>12</v>
      </c>
      <c r="B18" s="18"/>
      <c r="C18" s="18"/>
      <c r="D18" s="18"/>
    </row>
    <row r="19" spans="1:5" ht="47.25">
      <c r="A19" s="19" t="s">
        <v>13</v>
      </c>
      <c r="B19" s="20"/>
      <c r="C19" s="20"/>
      <c r="D19" s="20"/>
      <c r="E19">
        <f>12364600-12369401.4</f>
        <v>-4801.4000000003725</v>
      </c>
    </row>
    <row r="20" spans="1:4" ht="15.75">
      <c r="A20" s="22" t="s">
        <v>14</v>
      </c>
      <c r="B20" s="20"/>
      <c r="C20" s="20"/>
      <c r="D20" s="20"/>
    </row>
    <row r="21" spans="1:4" ht="60" customHeight="1">
      <c r="A21" s="24" t="s">
        <v>56</v>
      </c>
      <c r="B21" s="38">
        <v>269473</v>
      </c>
      <c r="C21" s="20">
        <f aca="true" t="shared" si="0" ref="C21:C92">B21*0.7</f>
        <v>188631.1</v>
      </c>
      <c r="D21" s="20">
        <f aca="true" t="shared" si="1" ref="D21:D92">B21*0.3</f>
        <v>80841.90000000001</v>
      </c>
    </row>
    <row r="22" spans="1:4" ht="60" customHeight="1">
      <c r="A22" s="24" t="s">
        <v>57</v>
      </c>
      <c r="B22" s="38">
        <v>433284</v>
      </c>
      <c r="C22" s="20">
        <f t="shared" si="0"/>
        <v>303298.80000000005</v>
      </c>
      <c r="D22" s="20">
        <f t="shared" si="1"/>
        <v>129985.20000000003</v>
      </c>
    </row>
    <row r="23" spans="1:4" ht="60" customHeight="1">
      <c r="A23" s="25" t="s">
        <v>59</v>
      </c>
      <c r="B23" s="28">
        <v>476944</v>
      </c>
      <c r="C23" s="20">
        <f>B23*0.7</f>
        <v>333860.80000000005</v>
      </c>
      <c r="D23" s="20">
        <f>B23*0.3</f>
        <v>143083.2</v>
      </c>
    </row>
    <row r="24" spans="1:4" ht="60" customHeight="1">
      <c r="A24" s="25" t="s">
        <v>76</v>
      </c>
      <c r="B24" s="28">
        <v>718495</v>
      </c>
      <c r="C24" s="20">
        <f>B24*0.7</f>
        <v>502946.50000000006</v>
      </c>
      <c r="D24" s="20">
        <f>B24*0.3</f>
        <v>215548.50000000003</v>
      </c>
    </row>
    <row r="25" spans="1:4" ht="60" customHeight="1">
      <c r="A25" s="25" t="s">
        <v>77</v>
      </c>
      <c r="B25" s="28">
        <v>504467</v>
      </c>
      <c r="C25" s="20">
        <f>B25*0.7</f>
        <v>353126.9</v>
      </c>
      <c r="D25" s="20">
        <f>B25*0.3</f>
        <v>151340.10000000003</v>
      </c>
    </row>
    <row r="26" spans="1:4" ht="60" customHeight="1">
      <c r="A26" s="25"/>
      <c r="B26" s="44">
        <f>SUM(B21:B25)</f>
        <v>2402663</v>
      </c>
      <c r="C26" s="20">
        <f>B26*0.7</f>
        <v>1681864.1</v>
      </c>
      <c r="D26" s="20">
        <f>B26*0.3</f>
        <v>720798.9000000001</v>
      </c>
    </row>
    <row r="27" spans="1:4" ht="60" customHeight="1">
      <c r="A27" s="24" t="s">
        <v>58</v>
      </c>
      <c r="B27" s="38">
        <v>526413</v>
      </c>
      <c r="C27" s="20">
        <f t="shared" si="0"/>
        <v>368489.10000000003</v>
      </c>
      <c r="D27" s="20">
        <f t="shared" si="1"/>
        <v>157923.90000000002</v>
      </c>
    </row>
    <row r="28" spans="1:4" ht="60" customHeight="1">
      <c r="A28" s="25" t="s">
        <v>63</v>
      </c>
      <c r="B28" s="28">
        <v>187312</v>
      </c>
      <c r="C28" s="20">
        <f aca="true" t="shared" si="2" ref="C28:C37">B28*0.7</f>
        <v>131118.40000000002</v>
      </c>
      <c r="D28" s="20">
        <f aca="true" t="shared" si="3" ref="D28:D37">B28*0.3</f>
        <v>56193.600000000006</v>
      </c>
    </row>
    <row r="29" spans="1:4" ht="60" customHeight="1">
      <c r="A29" s="25" t="s">
        <v>67</v>
      </c>
      <c r="B29" s="28">
        <f>411896+17038</f>
        <v>428934</v>
      </c>
      <c r="C29" s="20">
        <f t="shared" si="2"/>
        <v>300253.80000000005</v>
      </c>
      <c r="D29" s="20">
        <f t="shared" si="3"/>
        <v>128680.20000000003</v>
      </c>
    </row>
    <row r="30" spans="1:4" ht="60" customHeight="1">
      <c r="A30" s="25" t="s">
        <v>68</v>
      </c>
      <c r="B30" s="28">
        <v>226388</v>
      </c>
      <c r="C30" s="20">
        <f t="shared" si="2"/>
        <v>158471.6</v>
      </c>
      <c r="D30" s="20">
        <f t="shared" si="3"/>
        <v>67916.40000000001</v>
      </c>
    </row>
    <row r="31" spans="1:4" ht="81" customHeight="1">
      <c r="A31" s="26" t="s">
        <v>80</v>
      </c>
      <c r="B31" s="28">
        <v>39310.04</v>
      </c>
      <c r="C31" s="20">
        <f t="shared" si="2"/>
        <v>27517.028000000002</v>
      </c>
      <c r="D31" s="20">
        <f t="shared" si="3"/>
        <v>11793.012000000002</v>
      </c>
    </row>
    <row r="32" spans="1:4" ht="60" customHeight="1">
      <c r="A32" s="26" t="s">
        <v>81</v>
      </c>
      <c r="B32" s="28">
        <f>35858+9898</f>
        <v>45756</v>
      </c>
      <c r="C32" s="20">
        <f t="shared" si="2"/>
        <v>32029.200000000004</v>
      </c>
      <c r="D32" s="20">
        <f t="shared" si="3"/>
        <v>13726.800000000003</v>
      </c>
    </row>
    <row r="33" spans="1:4" ht="60" customHeight="1">
      <c r="A33" s="26" t="s">
        <v>70</v>
      </c>
      <c r="B33" s="28">
        <v>6760.96</v>
      </c>
      <c r="C33" s="20">
        <f t="shared" si="2"/>
        <v>4732.6720000000005</v>
      </c>
      <c r="D33" s="20">
        <f t="shared" si="3"/>
        <v>2028.2880000000002</v>
      </c>
    </row>
    <row r="34" spans="1:4" ht="60" customHeight="1">
      <c r="A34" s="26" t="s">
        <v>71</v>
      </c>
      <c r="B34" s="28">
        <v>46506</v>
      </c>
      <c r="C34" s="20">
        <f t="shared" si="2"/>
        <v>32554.200000000004</v>
      </c>
      <c r="D34" s="20">
        <f t="shared" si="3"/>
        <v>13951.800000000003</v>
      </c>
    </row>
    <row r="35" spans="1:4" ht="60" customHeight="1">
      <c r="A35" s="25" t="s">
        <v>72</v>
      </c>
      <c r="B35" s="28">
        <v>33262</v>
      </c>
      <c r="C35" s="20">
        <f t="shared" si="2"/>
        <v>23283.4</v>
      </c>
      <c r="D35" s="20">
        <f t="shared" si="3"/>
        <v>9978.600000000002</v>
      </c>
    </row>
    <row r="36" spans="1:4" ht="60" customHeight="1">
      <c r="A36" s="25" t="s">
        <v>69</v>
      </c>
      <c r="B36" s="28">
        <v>34826</v>
      </c>
      <c r="C36" s="20">
        <f t="shared" si="2"/>
        <v>24378.2</v>
      </c>
      <c r="D36" s="20">
        <f t="shared" si="3"/>
        <v>10447.800000000001</v>
      </c>
    </row>
    <row r="37" spans="1:4" ht="60" customHeight="1">
      <c r="A37" s="25" t="s">
        <v>79</v>
      </c>
      <c r="B37" s="28">
        <v>56651</v>
      </c>
      <c r="C37" s="20">
        <f t="shared" si="2"/>
        <v>39655.700000000004</v>
      </c>
      <c r="D37" s="20">
        <f t="shared" si="3"/>
        <v>16995.300000000003</v>
      </c>
    </row>
    <row r="38" spans="1:4" ht="60" customHeight="1">
      <c r="A38" s="62">
        <f>B38-9898</f>
        <v>1622221</v>
      </c>
      <c r="B38" s="44">
        <f>SUM(B27:B37)</f>
        <v>1632119</v>
      </c>
      <c r="C38" s="20">
        <f>B38*0.7</f>
        <v>1142483.3</v>
      </c>
      <c r="D38" s="20">
        <f>B38*0.3</f>
        <v>489635.70000000007</v>
      </c>
    </row>
    <row r="39" spans="1:4" ht="60" customHeight="1">
      <c r="A39" s="24" t="s">
        <v>62</v>
      </c>
      <c r="B39" s="38">
        <f>530506+160906</f>
        <v>691412</v>
      </c>
      <c r="C39" s="20">
        <f aca="true" t="shared" si="4" ref="C39:C44">B39*0.7</f>
        <v>483988.4</v>
      </c>
      <c r="D39" s="20">
        <f aca="true" t="shared" si="5" ref="D39:D44">B39*0.3</f>
        <v>207423.60000000003</v>
      </c>
    </row>
    <row r="40" spans="1:4" ht="60" customHeight="1">
      <c r="A40" s="25" t="s">
        <v>64</v>
      </c>
      <c r="B40" s="28">
        <v>335101</v>
      </c>
      <c r="C40" s="20">
        <f t="shared" si="4"/>
        <v>234570.7</v>
      </c>
      <c r="D40" s="20">
        <f t="shared" si="5"/>
        <v>100530.30000000002</v>
      </c>
    </row>
    <row r="41" spans="1:4" ht="60" customHeight="1">
      <c r="A41" s="26" t="s">
        <v>65</v>
      </c>
      <c r="B41" s="28">
        <v>485543</v>
      </c>
      <c r="C41" s="20">
        <f t="shared" si="4"/>
        <v>339880.10000000003</v>
      </c>
      <c r="D41" s="20">
        <f t="shared" si="5"/>
        <v>145662.90000000002</v>
      </c>
    </row>
    <row r="42" spans="1:4" ht="60" customHeight="1">
      <c r="A42" s="24" t="s">
        <v>78</v>
      </c>
      <c r="B42" s="38">
        <v>116845</v>
      </c>
      <c r="C42" s="20">
        <f t="shared" si="4"/>
        <v>81791.50000000001</v>
      </c>
      <c r="D42" s="20">
        <f t="shared" si="5"/>
        <v>35053.50000000001</v>
      </c>
    </row>
    <row r="43" spans="1:4" ht="60" customHeight="1">
      <c r="A43" s="26" t="s">
        <v>66</v>
      </c>
      <c r="B43" s="28">
        <v>197261</v>
      </c>
      <c r="C43" s="20">
        <f t="shared" si="4"/>
        <v>138082.7</v>
      </c>
      <c r="D43" s="20">
        <f t="shared" si="5"/>
        <v>59178.30000000001</v>
      </c>
    </row>
    <row r="44" spans="1:4" ht="60" customHeight="1">
      <c r="A44" s="26">
        <f>B44-160906</f>
        <v>1665256</v>
      </c>
      <c r="B44" s="44">
        <f>SUM(B39:B43)</f>
        <v>1826162</v>
      </c>
      <c r="C44" s="20">
        <f t="shared" si="4"/>
        <v>1278313.4000000001</v>
      </c>
      <c r="D44" s="20">
        <f t="shared" si="5"/>
        <v>547848.6000000001</v>
      </c>
    </row>
    <row r="45" spans="1:4" ht="60" customHeight="1">
      <c r="A45" s="25" t="s">
        <v>73</v>
      </c>
      <c r="B45" s="28">
        <v>200383</v>
      </c>
      <c r="C45" s="20">
        <f>B45*0.7</f>
        <v>140268.1</v>
      </c>
      <c r="D45" s="20">
        <f>B45*0.3</f>
        <v>60114.90000000001</v>
      </c>
    </row>
    <row r="46" spans="1:4" ht="60" customHeight="1">
      <c r="A46" s="24" t="s">
        <v>60</v>
      </c>
      <c r="B46" s="38">
        <f>372450+10229</f>
        <v>382679</v>
      </c>
      <c r="C46" s="20">
        <f t="shared" si="0"/>
        <v>267875.30000000005</v>
      </c>
      <c r="D46" s="20">
        <f t="shared" si="1"/>
        <v>114803.70000000001</v>
      </c>
    </row>
    <row r="47" spans="1:4" ht="60" customHeight="1">
      <c r="A47" s="24" t="s">
        <v>61</v>
      </c>
      <c r="B47" s="38">
        <v>371079</v>
      </c>
      <c r="C47" s="20">
        <f t="shared" si="0"/>
        <v>259755.30000000002</v>
      </c>
      <c r="D47" s="20">
        <f t="shared" si="1"/>
        <v>111323.70000000001</v>
      </c>
    </row>
    <row r="48" spans="1:4" ht="60" customHeight="1">
      <c r="A48" s="25" t="s">
        <v>74</v>
      </c>
      <c r="B48" s="28">
        <f>256781+11617</f>
        <v>268398</v>
      </c>
      <c r="C48" s="20">
        <f>B48*0.7</f>
        <v>187878.6</v>
      </c>
      <c r="D48" s="20">
        <f>B48*0.3</f>
        <v>80519.40000000001</v>
      </c>
    </row>
    <row r="49" spans="1:4" ht="60" customHeight="1">
      <c r="A49" s="25" t="s">
        <v>75</v>
      </c>
      <c r="B49" s="28">
        <v>174920</v>
      </c>
      <c r="C49" s="20">
        <f>B49*0.7</f>
        <v>122444.00000000001</v>
      </c>
      <c r="D49" s="20">
        <f>B49*0.3</f>
        <v>52476.00000000001</v>
      </c>
    </row>
    <row r="50" spans="1:4" ht="60" customHeight="1">
      <c r="A50" s="24" t="s">
        <v>89</v>
      </c>
      <c r="B50" s="38">
        <v>336422</v>
      </c>
      <c r="C50" s="20">
        <f>B50*0.7</f>
        <v>235495.40000000002</v>
      </c>
      <c r="D50" s="20">
        <f>B50*0.3</f>
        <v>100926.60000000002</v>
      </c>
    </row>
    <row r="51" spans="1:4" ht="60" customHeight="1">
      <c r="A51" s="26">
        <f>B51-10229-11617</f>
        <v>1712035</v>
      </c>
      <c r="B51" s="44">
        <f>SUM(B45:B50)</f>
        <v>1733881</v>
      </c>
      <c r="C51" s="20">
        <f>B51*0.7</f>
        <v>1213716.7000000002</v>
      </c>
      <c r="D51" s="20">
        <f>B51*0.3</f>
        <v>520164.3000000001</v>
      </c>
    </row>
    <row r="52" spans="1:4" ht="60" customHeight="1">
      <c r="A52" s="24" t="s">
        <v>15</v>
      </c>
      <c r="B52" s="38">
        <f>46978+10420+324933</f>
        <v>382331</v>
      </c>
      <c r="C52" s="20">
        <f t="shared" si="0"/>
        <v>267631.7</v>
      </c>
      <c r="D52" s="20">
        <f t="shared" si="1"/>
        <v>114699.30000000002</v>
      </c>
    </row>
    <row r="53" spans="1:4" ht="60" customHeight="1">
      <c r="A53" s="24" t="s">
        <v>16</v>
      </c>
      <c r="B53" s="38">
        <f>9*1.5*3218+6*1.5*2555.3</f>
        <v>66440.7</v>
      </c>
      <c r="C53" s="20">
        <f t="shared" si="0"/>
        <v>46508.490000000005</v>
      </c>
      <c r="D53" s="20">
        <f t="shared" si="1"/>
        <v>19932.210000000003</v>
      </c>
    </row>
    <row r="54" spans="1:4" ht="60" customHeight="1">
      <c r="A54" s="24" t="s">
        <v>17</v>
      </c>
      <c r="B54" s="38">
        <v>167108</v>
      </c>
      <c r="C54" s="20">
        <f t="shared" si="0"/>
        <v>116975.6</v>
      </c>
      <c r="D54" s="20">
        <f t="shared" si="1"/>
        <v>50132.40000000001</v>
      </c>
    </row>
    <row r="55" spans="1:4" ht="60" customHeight="1">
      <c r="A55" s="25" t="s">
        <v>91</v>
      </c>
      <c r="B55" s="38">
        <v>150964</v>
      </c>
      <c r="C55" s="20">
        <f>B55*0.7</f>
        <v>105674.8</v>
      </c>
      <c r="D55" s="20">
        <f>B55*0.3</f>
        <v>45289.200000000004</v>
      </c>
    </row>
    <row r="56" spans="1:4" ht="60" customHeight="1">
      <c r="A56" s="25"/>
      <c r="B56" s="45">
        <f>SUM(B52:B55)</f>
        <v>766843.7</v>
      </c>
      <c r="C56" s="20">
        <f>B56*0.7</f>
        <v>536790.59</v>
      </c>
      <c r="D56" s="20">
        <f>B56*0.3</f>
        <v>230053.11000000002</v>
      </c>
    </row>
    <row r="57" spans="1:4" ht="60" customHeight="1">
      <c r="A57" s="94" t="s">
        <v>173</v>
      </c>
      <c r="B57" s="95"/>
      <c r="C57" s="95"/>
      <c r="D57" s="96"/>
    </row>
    <row r="58" spans="1:4" ht="60" customHeight="1">
      <c r="A58" s="26" t="s">
        <v>90</v>
      </c>
      <c r="B58" s="28">
        <f>10*4542.84</f>
        <v>45428.4</v>
      </c>
      <c r="C58" s="20">
        <f>B58*0.7</f>
        <v>31799.879999999997</v>
      </c>
      <c r="D58" s="20">
        <f>B58*0.3</f>
        <v>13628.52</v>
      </c>
    </row>
    <row r="59" spans="1:4" ht="60" customHeight="1">
      <c r="A59" s="24" t="s">
        <v>18</v>
      </c>
      <c r="B59" s="38">
        <f>31671.17+64069.17</f>
        <v>95740.34</v>
      </c>
      <c r="C59" s="20">
        <f t="shared" si="0"/>
        <v>67018.238</v>
      </c>
      <c r="D59" s="20">
        <f t="shared" si="1"/>
        <v>28722.102000000003</v>
      </c>
    </row>
    <row r="60" spans="1:4" ht="60" customHeight="1">
      <c r="A60" s="24" t="s">
        <v>19</v>
      </c>
      <c r="B60" s="38">
        <f>28264.5+64069.17</f>
        <v>92333.67</v>
      </c>
      <c r="C60" s="20">
        <f t="shared" si="0"/>
        <v>64633.569</v>
      </c>
      <c r="D60" s="20">
        <f t="shared" si="1"/>
        <v>27700.101000000002</v>
      </c>
    </row>
    <row r="61" spans="1:4" ht="60" customHeight="1">
      <c r="A61" s="24" t="s">
        <v>20</v>
      </c>
      <c r="B61" s="38">
        <f>4542.84*2</f>
        <v>9085.68</v>
      </c>
      <c r="C61" s="20">
        <f t="shared" si="0"/>
        <v>6359.976000000001</v>
      </c>
      <c r="D61" s="20">
        <f t="shared" si="1"/>
        <v>2725.7040000000006</v>
      </c>
    </row>
    <row r="62" spans="1:4" ht="60" customHeight="1">
      <c r="A62" s="24" t="s">
        <v>21</v>
      </c>
      <c r="B62" s="38">
        <f>28264.5+64069.17</f>
        <v>92333.67</v>
      </c>
      <c r="C62" s="20">
        <f t="shared" si="0"/>
        <v>64633.569</v>
      </c>
      <c r="D62" s="20">
        <f t="shared" si="1"/>
        <v>27700.101000000002</v>
      </c>
    </row>
    <row r="63" spans="1:4" ht="60" customHeight="1">
      <c r="A63" s="24" t="s">
        <v>22</v>
      </c>
      <c r="B63" s="38">
        <f>64069.17</f>
        <v>64069.17</v>
      </c>
      <c r="C63" s="20">
        <f t="shared" si="0"/>
        <v>44848.419</v>
      </c>
      <c r="D63" s="20">
        <f t="shared" si="1"/>
        <v>19220.751000000004</v>
      </c>
    </row>
    <row r="64" spans="1:4" ht="60" customHeight="1">
      <c r="A64" s="24" t="s">
        <v>23</v>
      </c>
      <c r="B64" s="38">
        <f>18000.5+28264.5+31671.17</f>
        <v>77936.17</v>
      </c>
      <c r="C64" s="20">
        <f t="shared" si="0"/>
        <v>54555.319</v>
      </c>
      <c r="D64" s="20">
        <f t="shared" si="1"/>
        <v>23380.851000000002</v>
      </c>
    </row>
    <row r="65" spans="1:4" ht="60" customHeight="1">
      <c r="A65" s="24" t="s">
        <v>24</v>
      </c>
      <c r="B65" s="38">
        <f>18000.5+31671.17+7341.63</f>
        <v>57013.299999999996</v>
      </c>
      <c r="C65" s="20">
        <f t="shared" si="0"/>
        <v>39909.31</v>
      </c>
      <c r="D65" s="20">
        <f t="shared" si="1"/>
        <v>17103.99</v>
      </c>
    </row>
    <row r="66" spans="1:4" ht="60" customHeight="1">
      <c r="A66" s="25" t="s">
        <v>25</v>
      </c>
      <c r="B66" s="28">
        <f>3*7341.63+28264.5</f>
        <v>50289.39</v>
      </c>
      <c r="C66" s="20">
        <f t="shared" si="0"/>
        <v>35202.573000000004</v>
      </c>
      <c r="D66" s="20">
        <f t="shared" si="1"/>
        <v>15086.817000000003</v>
      </c>
    </row>
    <row r="67" spans="1:4" ht="60" customHeight="1">
      <c r="A67" s="24" t="s">
        <v>96</v>
      </c>
      <c r="B67" s="38">
        <f>7341.63+20205*2+28264.5</f>
        <v>76016.13</v>
      </c>
      <c r="C67" s="20">
        <f t="shared" si="0"/>
        <v>53211.291000000005</v>
      </c>
      <c r="D67" s="20">
        <f t="shared" si="1"/>
        <v>22804.839000000004</v>
      </c>
    </row>
    <row r="68" spans="1:4" ht="60" customHeight="1">
      <c r="A68" s="24" t="s">
        <v>97</v>
      </c>
      <c r="B68" s="38">
        <f>62566</f>
        <v>62566</v>
      </c>
      <c r="C68" s="20">
        <f t="shared" si="0"/>
        <v>43796.200000000004</v>
      </c>
      <c r="D68" s="20">
        <f t="shared" si="1"/>
        <v>18769.800000000003</v>
      </c>
    </row>
    <row r="69" spans="1:4" ht="60" customHeight="1">
      <c r="A69" s="25" t="s">
        <v>27</v>
      </c>
      <c r="B69" s="28">
        <f>2*7341.63+12000+31671.17+37317.67+30527+22116</f>
        <v>148315.1</v>
      </c>
      <c r="C69" s="20">
        <f t="shared" si="0"/>
        <v>103820.57</v>
      </c>
      <c r="D69" s="20">
        <f t="shared" si="1"/>
        <v>44494.530000000006</v>
      </c>
    </row>
    <row r="70" spans="1:4" ht="60" customHeight="1">
      <c r="A70" s="26" t="s">
        <v>28</v>
      </c>
      <c r="B70" s="28">
        <f>59489.33*3</f>
        <v>178467.99</v>
      </c>
      <c r="C70" s="20">
        <f t="shared" si="0"/>
        <v>124927.59300000001</v>
      </c>
      <c r="D70" s="20">
        <f t="shared" si="1"/>
        <v>53540.397000000004</v>
      </c>
    </row>
    <row r="71" spans="1:4" ht="60" customHeight="1">
      <c r="A71" s="24" t="s">
        <v>98</v>
      </c>
      <c r="B71" s="39">
        <f>361295</f>
        <v>361295</v>
      </c>
      <c r="C71" s="20">
        <f t="shared" si="0"/>
        <v>252906.50000000003</v>
      </c>
      <c r="D71" s="20">
        <f t="shared" si="1"/>
        <v>108388.50000000001</v>
      </c>
    </row>
    <row r="72" spans="1:4" ht="60" customHeight="1">
      <c r="A72" s="24" t="s">
        <v>30</v>
      </c>
      <c r="B72" s="39">
        <f>92514.25</f>
        <v>92514.25</v>
      </c>
      <c r="C72" s="20">
        <f t="shared" si="0"/>
        <v>64759.975000000006</v>
      </c>
      <c r="D72" s="20">
        <f t="shared" si="1"/>
        <v>27754.275000000005</v>
      </c>
    </row>
    <row r="73" spans="1:4" ht="60" customHeight="1">
      <c r="A73" s="25" t="s">
        <v>31</v>
      </c>
      <c r="B73" s="28">
        <f>20*4542.84+92514.25+28264.5</f>
        <v>211635.55</v>
      </c>
      <c r="C73" s="20">
        <f t="shared" si="0"/>
        <v>148144.885</v>
      </c>
      <c r="D73" s="20">
        <f t="shared" si="1"/>
        <v>63490.66500000001</v>
      </c>
    </row>
    <row r="74" spans="1:4" ht="60" customHeight="1">
      <c r="A74" s="26" t="s">
        <v>32</v>
      </c>
      <c r="B74" s="28">
        <f>8*4542.84</f>
        <v>36342.72</v>
      </c>
      <c r="C74" s="20">
        <f t="shared" si="0"/>
        <v>25439.904000000002</v>
      </c>
      <c r="D74" s="20">
        <f t="shared" si="1"/>
        <v>10902.816000000003</v>
      </c>
    </row>
    <row r="75" spans="1:4" ht="60" customHeight="1">
      <c r="A75" s="26" t="s">
        <v>33</v>
      </c>
      <c r="B75" s="28">
        <f>2*4542.84</f>
        <v>9085.68</v>
      </c>
      <c r="C75" s="20">
        <f t="shared" si="0"/>
        <v>6359.976000000001</v>
      </c>
      <c r="D75" s="20">
        <f t="shared" si="1"/>
        <v>2725.7040000000006</v>
      </c>
    </row>
    <row r="76" spans="1:4" ht="60" customHeight="1">
      <c r="A76" s="24" t="s">
        <v>34</v>
      </c>
      <c r="B76" s="38">
        <f>92514.25+28264.5+12000+30527</f>
        <v>163305.75</v>
      </c>
      <c r="C76" s="20">
        <f t="shared" si="0"/>
        <v>114314.02500000001</v>
      </c>
      <c r="D76" s="20">
        <f t="shared" si="1"/>
        <v>48991.725000000006</v>
      </c>
    </row>
    <row r="77" spans="1:4" ht="60" customHeight="1">
      <c r="A77" s="24" t="s">
        <v>35</v>
      </c>
      <c r="B77" s="38">
        <f>31671.17+37317.67+30527+92514.25</f>
        <v>192030.09</v>
      </c>
      <c r="C77" s="20">
        <f t="shared" si="0"/>
        <v>134421.06300000002</v>
      </c>
      <c r="D77" s="20">
        <f t="shared" si="1"/>
        <v>57609.02700000001</v>
      </c>
    </row>
    <row r="78" spans="1:4" ht="60" customHeight="1">
      <c r="A78" s="26" t="s">
        <v>36</v>
      </c>
      <c r="B78" s="28">
        <f>8*7341.63+8*1786.63+37317.67+12000+150809</f>
        <v>273152.75</v>
      </c>
      <c r="C78" s="20">
        <f t="shared" si="0"/>
        <v>191206.92500000002</v>
      </c>
      <c r="D78" s="20">
        <f t="shared" si="1"/>
        <v>81945.82500000001</v>
      </c>
    </row>
    <row r="79" spans="1:4" ht="60" customHeight="1">
      <c r="A79" s="25" t="s">
        <v>37</v>
      </c>
      <c r="B79" s="28">
        <f>3*7341.63+64069.17+28264.5</f>
        <v>114358.56</v>
      </c>
      <c r="C79" s="20">
        <f t="shared" si="0"/>
        <v>80050.99200000001</v>
      </c>
      <c r="D79" s="20">
        <f t="shared" si="1"/>
        <v>34307.56800000001</v>
      </c>
    </row>
    <row r="80" spans="1:4" ht="60" customHeight="1">
      <c r="A80" s="25" t="s">
        <v>38</v>
      </c>
      <c r="B80" s="28">
        <v>64069.17</v>
      </c>
      <c r="C80" s="20">
        <f t="shared" si="0"/>
        <v>44848.419</v>
      </c>
      <c r="D80" s="20">
        <f t="shared" si="1"/>
        <v>19220.751000000004</v>
      </c>
    </row>
    <row r="81" spans="1:4" ht="60" customHeight="1">
      <c r="A81" s="27" t="s">
        <v>39</v>
      </c>
      <c r="B81" s="28">
        <f>13*4542.84</f>
        <v>59056.92</v>
      </c>
      <c r="C81" s="20">
        <f t="shared" si="0"/>
        <v>41339.844000000005</v>
      </c>
      <c r="D81" s="20">
        <f t="shared" si="1"/>
        <v>17717.076</v>
      </c>
    </row>
    <row r="82" spans="1:4" ht="60" customHeight="1">
      <c r="A82" s="27" t="s">
        <v>40</v>
      </c>
      <c r="B82" s="28">
        <f>7341.63+2*4542.84+31671.17+0.23</f>
        <v>48098.71</v>
      </c>
      <c r="C82" s="20">
        <f t="shared" si="0"/>
        <v>33669.097</v>
      </c>
      <c r="D82" s="20">
        <f t="shared" si="1"/>
        <v>14429.613000000001</v>
      </c>
    </row>
    <row r="83" spans="1:4" ht="60" customHeight="1">
      <c r="A83" s="27" t="s">
        <v>41</v>
      </c>
      <c r="B83" s="28">
        <v>4542.84</v>
      </c>
      <c r="C83" s="20">
        <f t="shared" si="0"/>
        <v>3179.9880000000003</v>
      </c>
      <c r="D83" s="20">
        <f t="shared" si="1"/>
        <v>1362.8520000000003</v>
      </c>
    </row>
    <row r="84" spans="1:4" ht="60" customHeight="1">
      <c r="A84" s="69"/>
      <c r="B84" s="70">
        <f>SUM(B58:B83)</f>
        <v>2679082.9999999995</v>
      </c>
      <c r="C84" s="71">
        <f>B84*0.7</f>
        <v>1875358.0999999999</v>
      </c>
      <c r="D84" s="71">
        <f>B84*0.3</f>
        <v>803724.9</v>
      </c>
    </row>
    <row r="85" spans="1:4" ht="60" customHeight="1">
      <c r="A85" s="67"/>
      <c r="B85" s="68"/>
      <c r="C85" s="52"/>
      <c r="D85" s="52"/>
    </row>
    <row r="86" spans="1:4" ht="60" customHeight="1">
      <c r="A86" s="67"/>
      <c r="B86" s="68"/>
      <c r="C86" s="52"/>
      <c r="D86" s="52"/>
    </row>
    <row r="87" spans="1:4" ht="60" customHeight="1">
      <c r="A87" s="67"/>
      <c r="B87" s="68"/>
      <c r="C87" s="52"/>
      <c r="D87" s="52"/>
    </row>
    <row r="88" spans="1:4" ht="60" customHeight="1">
      <c r="A88" s="67"/>
      <c r="B88" s="68"/>
      <c r="C88" s="52"/>
      <c r="D88" s="52"/>
    </row>
    <row r="89" spans="1:4" ht="60" customHeight="1">
      <c r="A89" s="67"/>
      <c r="B89" s="68"/>
      <c r="C89" s="52"/>
      <c r="D89" s="52"/>
    </row>
    <row r="90" spans="1:4" ht="60" customHeight="1">
      <c r="A90" s="65" t="s">
        <v>42</v>
      </c>
      <c r="B90" s="66">
        <v>30945.88</v>
      </c>
      <c r="C90" s="50">
        <f t="shared" si="0"/>
        <v>21662.116</v>
      </c>
      <c r="D90" s="50">
        <f t="shared" si="1"/>
        <v>9283.764000000001</v>
      </c>
    </row>
    <row r="91" spans="1:4" ht="60" customHeight="1">
      <c r="A91" s="25" t="s">
        <v>43</v>
      </c>
      <c r="B91" s="38">
        <v>26500.61</v>
      </c>
      <c r="C91" s="20">
        <f t="shared" si="0"/>
        <v>18550.427000000003</v>
      </c>
      <c r="D91" s="20">
        <f t="shared" si="1"/>
        <v>7950.183000000001</v>
      </c>
    </row>
    <row r="92" spans="1:4" ht="60" customHeight="1">
      <c r="A92" s="25" t="s">
        <v>44</v>
      </c>
      <c r="B92" s="38">
        <v>57275.52</v>
      </c>
      <c r="C92" s="20">
        <f t="shared" si="0"/>
        <v>40092.864</v>
      </c>
      <c r="D92" s="20">
        <f t="shared" si="1"/>
        <v>17182.656000000003</v>
      </c>
    </row>
    <row r="93" spans="1:4" ht="60" customHeight="1">
      <c r="A93" s="25" t="s">
        <v>95</v>
      </c>
      <c r="B93" s="38">
        <v>19661.75</v>
      </c>
      <c r="C93" s="20"/>
      <c r="D93" s="20"/>
    </row>
    <row r="94" spans="1:4" ht="60" customHeight="1">
      <c r="A94" s="24" t="s">
        <v>29</v>
      </c>
      <c r="B94" s="39">
        <v>102583.02</v>
      </c>
      <c r="C94" s="20">
        <f>B94*0.7</f>
        <v>71808.11400000002</v>
      </c>
      <c r="D94" s="20">
        <f>B94*0.3</f>
        <v>30774.906000000006</v>
      </c>
    </row>
    <row r="95" spans="1:4" ht="60" customHeight="1">
      <c r="A95" s="24" t="s">
        <v>102</v>
      </c>
      <c r="B95" s="39">
        <v>41033.22</v>
      </c>
      <c r="C95" s="20">
        <f>B95*0.7</f>
        <v>28723.254000000004</v>
      </c>
      <c r="D95" s="20">
        <f>B95*0.3</f>
        <v>12309.966000000002</v>
      </c>
    </row>
    <row r="96" spans="1:4" ht="60" customHeight="1">
      <c r="A96" s="25"/>
      <c r="B96" s="45">
        <f>SUM(B90:B94)+B95</f>
        <v>278000</v>
      </c>
      <c r="C96" s="20">
        <f>B96*0.7</f>
        <v>194600.00000000003</v>
      </c>
      <c r="D96" s="20">
        <f>B96*0.3</f>
        <v>83400.00000000001</v>
      </c>
    </row>
    <row r="97" spans="2:4" ht="60" customHeight="1">
      <c r="B97" s="47">
        <f>B96+B84+B56+B51+B44+B38</f>
        <v>8916088.7</v>
      </c>
      <c r="C97" s="63">
        <f>B97*0.7</f>
        <v>6241262.09</v>
      </c>
      <c r="D97" s="63">
        <f>B97*0.3</f>
        <v>2674826.6100000003</v>
      </c>
    </row>
    <row r="98" spans="2:4" ht="60" customHeight="1">
      <c r="B98" s="47">
        <f>B97+B139+B26</f>
        <v>12101919.7</v>
      </c>
      <c r="C98" s="63">
        <f>B98*0.7</f>
        <v>8471343.790000001</v>
      </c>
      <c r="D98" s="63">
        <f>B98*0.3</f>
        <v>3630575.91</v>
      </c>
    </row>
    <row r="99" spans="2:4" ht="60" customHeight="1">
      <c r="B99" s="47">
        <f>12364600-B98+220459</f>
        <v>483139.30000000075</v>
      </c>
      <c r="C99" s="64"/>
      <c r="D99" s="64"/>
    </row>
    <row r="100" spans="1:4" ht="60" customHeight="1">
      <c r="A100" s="97"/>
      <c r="B100" s="97"/>
      <c r="C100" s="97"/>
      <c r="D100" s="97"/>
    </row>
    <row r="101" spans="1:4" ht="60" customHeight="1">
      <c r="A101" s="29" t="s">
        <v>163</v>
      </c>
      <c r="B101" s="28">
        <v>12722</v>
      </c>
      <c r="C101" s="20">
        <v>12722</v>
      </c>
      <c r="D101" s="20"/>
    </row>
    <row r="102" spans="1:4" ht="60" customHeight="1">
      <c r="A102" s="29" t="s">
        <v>167</v>
      </c>
      <c r="B102" s="28">
        <v>12722</v>
      </c>
      <c r="C102" s="20">
        <v>12722</v>
      </c>
      <c r="D102" s="20"/>
    </row>
    <row r="103" spans="1:4" ht="60" customHeight="1">
      <c r="A103" s="29" t="s">
        <v>165</v>
      </c>
      <c r="B103" s="28">
        <v>12722</v>
      </c>
      <c r="C103" s="20">
        <v>12722</v>
      </c>
      <c r="D103" s="20"/>
    </row>
    <row r="104" spans="1:4" ht="60" customHeight="1">
      <c r="A104" s="29" t="s">
        <v>169</v>
      </c>
      <c r="B104" s="28">
        <v>12722</v>
      </c>
      <c r="C104" s="20">
        <v>12722</v>
      </c>
      <c r="D104" s="20"/>
    </row>
    <row r="105" spans="1:4" ht="60" customHeight="1">
      <c r="A105" s="30" t="s">
        <v>47</v>
      </c>
      <c r="B105" s="28">
        <v>12722</v>
      </c>
      <c r="C105" s="20">
        <v>12722</v>
      </c>
      <c r="D105" s="20"/>
    </row>
    <row r="106" spans="1:4" ht="60" customHeight="1">
      <c r="A106" s="30" t="s">
        <v>172</v>
      </c>
      <c r="B106" s="28">
        <f>3*12906</f>
        <v>38718</v>
      </c>
      <c r="C106" s="20">
        <v>12906</v>
      </c>
      <c r="D106" s="20"/>
    </row>
    <row r="107" spans="1:4" ht="60" customHeight="1">
      <c r="A107" s="54" t="s">
        <v>49</v>
      </c>
      <c r="B107" s="55">
        <f>3*12906</f>
        <v>38718</v>
      </c>
      <c r="C107" s="56">
        <v>12906</v>
      </c>
      <c r="D107" s="56"/>
    </row>
    <row r="108" spans="1:4" ht="60" customHeight="1">
      <c r="A108" s="59"/>
      <c r="B108" s="61">
        <f>SUM(B101:B107)</f>
        <v>141046</v>
      </c>
      <c r="C108" s="60"/>
      <c r="D108" s="60"/>
    </row>
    <row r="109" spans="1:4" ht="60" customHeight="1">
      <c r="A109" s="57"/>
      <c r="B109" s="58"/>
      <c r="C109" s="52"/>
      <c r="D109" s="52"/>
    </row>
    <row r="110" spans="1:4" ht="60" customHeight="1">
      <c r="A110" s="57"/>
      <c r="B110" s="58"/>
      <c r="C110" s="52"/>
      <c r="D110" s="52"/>
    </row>
    <row r="111" spans="1:4" ht="60" customHeight="1">
      <c r="A111" s="57"/>
      <c r="B111" s="58"/>
      <c r="C111" s="52"/>
      <c r="D111" s="52"/>
    </row>
    <row r="112" spans="1:4" ht="60" customHeight="1">
      <c r="A112" s="57"/>
      <c r="B112" s="58"/>
      <c r="C112" s="52"/>
      <c r="D112" s="52"/>
    </row>
    <row r="113" spans="1:4" ht="60" customHeight="1">
      <c r="A113" s="57"/>
      <c r="B113" s="58"/>
      <c r="C113" s="52"/>
      <c r="D113" s="52"/>
    </row>
    <row r="114" spans="1:4" ht="60" customHeight="1">
      <c r="A114" s="57"/>
      <c r="B114" s="58"/>
      <c r="C114" s="52"/>
      <c r="D114" s="52"/>
    </row>
    <row r="115" spans="1:4" ht="60" customHeight="1">
      <c r="A115" s="57"/>
      <c r="B115" s="58"/>
      <c r="C115" s="52"/>
      <c r="D115" s="52"/>
    </row>
    <row r="116" spans="1:4" ht="60" customHeight="1">
      <c r="A116" s="57"/>
      <c r="B116" s="58"/>
      <c r="C116" s="52"/>
      <c r="D116" s="52"/>
    </row>
    <row r="117" spans="1:4" ht="60" customHeight="1">
      <c r="A117" s="97"/>
      <c r="B117" s="97"/>
      <c r="C117" s="97"/>
      <c r="D117" s="98"/>
    </row>
    <row r="118" spans="1:4" ht="60" customHeight="1">
      <c r="A118" s="25" t="s">
        <v>46</v>
      </c>
      <c r="B118" s="28">
        <f>3*12906</f>
        <v>38718</v>
      </c>
      <c r="C118" s="20">
        <v>12906</v>
      </c>
      <c r="D118" s="20"/>
    </row>
    <row r="119" spans="1:4" ht="60" customHeight="1">
      <c r="A119" s="25" t="s">
        <v>92</v>
      </c>
      <c r="B119" s="38">
        <f>15432*4</f>
        <v>61728</v>
      </c>
      <c r="C119" s="20">
        <v>15432</v>
      </c>
      <c r="D119" s="20"/>
    </row>
    <row r="120" spans="1:4" ht="60" customHeight="1">
      <c r="A120" s="25" t="s">
        <v>93</v>
      </c>
      <c r="B120" s="38">
        <f>2*15432</f>
        <v>30864</v>
      </c>
      <c r="C120" s="20">
        <v>15432</v>
      </c>
      <c r="D120" s="20"/>
    </row>
    <row r="121" spans="1:4" ht="60" customHeight="1">
      <c r="A121" s="25" t="s">
        <v>94</v>
      </c>
      <c r="B121" s="38">
        <f>3*15432</f>
        <v>46296</v>
      </c>
      <c r="C121" s="20">
        <v>15432</v>
      </c>
      <c r="D121" s="20"/>
    </row>
    <row r="122" spans="1:4" ht="60" customHeight="1">
      <c r="A122" s="29" t="s">
        <v>101</v>
      </c>
      <c r="B122" s="28">
        <f>12722*4</f>
        <v>50888</v>
      </c>
      <c r="C122" s="20">
        <v>12722</v>
      </c>
      <c r="D122" s="20"/>
    </row>
    <row r="123" spans="1:4" ht="60" customHeight="1">
      <c r="A123" s="29" t="s">
        <v>99</v>
      </c>
      <c r="B123" s="28">
        <f>12722*2</f>
        <v>25444</v>
      </c>
      <c r="C123" s="20">
        <v>12722</v>
      </c>
      <c r="D123" s="20"/>
    </row>
    <row r="124" spans="1:4" ht="60" customHeight="1">
      <c r="A124" s="26" t="s">
        <v>45</v>
      </c>
      <c r="B124" s="28">
        <f>2*15432</f>
        <v>30864</v>
      </c>
      <c r="C124" s="20">
        <v>15432</v>
      </c>
      <c r="D124" s="20"/>
    </row>
    <row r="125" spans="1:4" ht="60" customHeight="1">
      <c r="A125" s="29" t="s">
        <v>164</v>
      </c>
      <c r="B125" s="28">
        <v>12722</v>
      </c>
      <c r="C125" s="20">
        <v>12722</v>
      </c>
      <c r="D125" s="20"/>
    </row>
    <row r="126" spans="1:4" ht="60" customHeight="1">
      <c r="A126" s="29" t="s">
        <v>166</v>
      </c>
      <c r="B126" s="28">
        <f>12722*3</f>
        <v>38166</v>
      </c>
      <c r="C126" s="20">
        <v>12722</v>
      </c>
      <c r="D126" s="20"/>
    </row>
    <row r="127" spans="1:4" ht="60" customHeight="1">
      <c r="A127" s="29" t="s">
        <v>168</v>
      </c>
      <c r="B127" s="28">
        <f>12722*2</f>
        <v>25444</v>
      </c>
      <c r="C127" s="20">
        <v>12722</v>
      </c>
      <c r="D127" s="20"/>
    </row>
    <row r="128" spans="1:4" ht="60" customHeight="1">
      <c r="A128" s="29" t="s">
        <v>84</v>
      </c>
      <c r="B128" s="28">
        <f>12722*3</f>
        <v>38166</v>
      </c>
      <c r="C128" s="20">
        <v>12722</v>
      </c>
      <c r="D128" s="20"/>
    </row>
    <row r="129" spans="1:4" ht="60" customHeight="1">
      <c r="A129" s="29" t="s">
        <v>170</v>
      </c>
      <c r="B129" s="28">
        <f>12722*3</f>
        <v>38166</v>
      </c>
      <c r="C129" s="20">
        <v>12722</v>
      </c>
      <c r="D129" s="20"/>
    </row>
    <row r="130" spans="1:4" ht="60" customHeight="1">
      <c r="A130" s="30" t="s">
        <v>86</v>
      </c>
      <c r="B130" s="28">
        <f>12722*4</f>
        <v>50888</v>
      </c>
      <c r="C130" s="20">
        <v>12722</v>
      </c>
      <c r="D130" s="20"/>
    </row>
    <row r="131" spans="1:4" ht="60" customHeight="1">
      <c r="A131" s="30" t="s">
        <v>48</v>
      </c>
      <c r="B131" s="28">
        <f>3*12906</f>
        <v>38718</v>
      </c>
      <c r="C131" s="20">
        <v>12906</v>
      </c>
      <c r="D131" s="20"/>
    </row>
    <row r="132" spans="1:4" ht="60" customHeight="1">
      <c r="A132" s="30" t="s">
        <v>87</v>
      </c>
      <c r="B132" s="28">
        <f>3*12906+12722</f>
        <v>51440</v>
      </c>
      <c r="C132" s="53" t="s">
        <v>162</v>
      </c>
      <c r="D132" s="20"/>
    </row>
    <row r="133" spans="1:4" ht="60" customHeight="1">
      <c r="A133" s="30" t="s">
        <v>171</v>
      </c>
      <c r="B133" s="28">
        <f>12722</f>
        <v>12722</v>
      </c>
      <c r="C133" s="53" t="s">
        <v>162</v>
      </c>
      <c r="D133" s="20"/>
    </row>
    <row r="134" spans="1:4" ht="60" customHeight="1">
      <c r="A134" s="30" t="s">
        <v>50</v>
      </c>
      <c r="B134" s="28">
        <v>12722</v>
      </c>
      <c r="C134" s="20">
        <v>12722</v>
      </c>
      <c r="D134" s="20"/>
    </row>
    <row r="135" spans="1:4" ht="60" customHeight="1">
      <c r="A135" s="30" t="s">
        <v>51</v>
      </c>
      <c r="B135" s="28">
        <v>12722</v>
      </c>
      <c r="C135" s="20">
        <v>12722</v>
      </c>
      <c r="D135" s="20"/>
    </row>
    <row r="136" spans="1:4" ht="60" customHeight="1">
      <c r="A136" s="30" t="s">
        <v>52</v>
      </c>
      <c r="B136" s="28">
        <v>12722</v>
      </c>
      <c r="C136" s="20">
        <v>12722</v>
      </c>
      <c r="D136" s="20"/>
    </row>
    <row r="137" spans="1:4" ht="60" customHeight="1">
      <c r="A137" s="30" t="s">
        <v>53</v>
      </c>
      <c r="B137" s="28">
        <v>12722</v>
      </c>
      <c r="C137" s="20">
        <v>12722</v>
      </c>
      <c r="D137" s="20"/>
    </row>
    <row r="138" spans="1:4" s="5" customFormat="1" ht="19.5">
      <c r="A138" s="41"/>
      <c r="B138" s="43">
        <f>SUM(B118:B137)</f>
        <v>642122</v>
      </c>
      <c r="C138" s="42"/>
      <c r="D138" s="42"/>
    </row>
    <row r="139" spans="1:4" ht="19.5">
      <c r="A139" s="19"/>
      <c r="B139" s="46">
        <f>B138+B108</f>
        <v>783168</v>
      </c>
      <c r="C139" s="31"/>
      <c r="D139" s="31"/>
    </row>
    <row r="140" spans="1:4" ht="14.25" customHeight="1">
      <c r="A140" s="85"/>
      <c r="B140" s="86">
        <f>B139+B96+B84+B56+B51+B44+B38+B26</f>
        <v>12101919.7</v>
      </c>
      <c r="C140" s="86"/>
      <c r="D140" s="86"/>
    </row>
    <row r="141" spans="1:4" ht="12.75" customHeight="1">
      <c r="A141" s="85"/>
      <c r="B141" s="86"/>
      <c r="C141" s="86"/>
      <c r="D141" s="86"/>
    </row>
    <row r="142" spans="1:4" ht="37.5" customHeight="1">
      <c r="A142" s="99"/>
      <c r="B142" s="100"/>
      <c r="C142" s="86"/>
      <c r="D142" s="86"/>
    </row>
    <row r="143" spans="1:2" ht="16.5">
      <c r="A143" s="72" t="s">
        <v>174</v>
      </c>
      <c r="B143" s="72">
        <v>4542.82</v>
      </c>
    </row>
    <row r="144" spans="1:2" ht="16.5">
      <c r="A144" s="72" t="s">
        <v>175</v>
      </c>
      <c r="B144" s="72">
        <v>31671.17</v>
      </c>
    </row>
    <row r="145" spans="1:2" ht="16.5">
      <c r="A145" s="72" t="s">
        <v>176</v>
      </c>
      <c r="B145" s="72">
        <v>64069.17</v>
      </c>
    </row>
    <row r="146" spans="1:2" ht="16.5">
      <c r="A146" s="72" t="s">
        <v>177</v>
      </c>
      <c r="B146" s="72">
        <v>28264.5</v>
      </c>
    </row>
    <row r="147" spans="1:2" ht="16.5">
      <c r="A147" s="72" t="s">
        <v>178</v>
      </c>
      <c r="B147" s="72">
        <v>18000.5</v>
      </c>
    </row>
    <row r="148" spans="1:2" ht="16.5">
      <c r="A148" s="72" t="s">
        <v>179</v>
      </c>
      <c r="B148" s="72">
        <v>7341.63</v>
      </c>
    </row>
    <row r="149" spans="1:2" ht="16.5">
      <c r="A149" s="72" t="s">
        <v>180</v>
      </c>
      <c r="B149" s="72">
        <v>20205</v>
      </c>
    </row>
    <row r="150" spans="1:2" ht="16.5">
      <c r="A150" s="72" t="s">
        <v>181</v>
      </c>
      <c r="B150" s="72">
        <v>62566</v>
      </c>
    </row>
    <row r="151" spans="1:4" ht="16.5">
      <c r="A151" s="73" t="s">
        <v>182</v>
      </c>
      <c r="B151" s="72">
        <v>12000</v>
      </c>
      <c r="C151" s="32"/>
      <c r="D151" s="33"/>
    </row>
    <row r="152" spans="1:4" ht="16.5">
      <c r="A152" s="74" t="s">
        <v>183</v>
      </c>
      <c r="B152" s="72">
        <v>30527</v>
      </c>
      <c r="C152" s="34"/>
      <c r="D152" s="35"/>
    </row>
    <row r="153" spans="1:4" ht="16.5">
      <c r="A153" s="72" t="s">
        <v>184</v>
      </c>
      <c r="B153" s="72">
        <v>37317.6</v>
      </c>
      <c r="C153" s="8"/>
      <c r="D153" s="8"/>
    </row>
    <row r="154" spans="1:4" ht="16.5">
      <c r="A154" s="72" t="s">
        <v>185</v>
      </c>
      <c r="B154" s="72">
        <v>22116</v>
      </c>
      <c r="C154" s="36"/>
      <c r="D154" s="36"/>
    </row>
    <row r="155" spans="1:4" ht="16.5">
      <c r="A155" s="72" t="s">
        <v>186</v>
      </c>
      <c r="B155" s="72">
        <v>59489.3</v>
      </c>
      <c r="C155" s="36"/>
      <c r="D155" s="36"/>
    </row>
    <row r="156" spans="1:4" ht="16.5">
      <c r="A156" s="72" t="s">
        <v>187</v>
      </c>
      <c r="B156" s="72">
        <v>361295</v>
      </c>
      <c r="C156" s="36"/>
      <c r="D156" s="36"/>
    </row>
    <row r="157" spans="1:4" ht="16.5">
      <c r="A157" s="72" t="s">
        <v>188</v>
      </c>
      <c r="B157" s="72">
        <v>92514.25</v>
      </c>
      <c r="C157" s="36"/>
      <c r="D157" s="36"/>
    </row>
    <row r="158" spans="1:4" ht="16.5">
      <c r="A158" s="74" t="s">
        <v>189</v>
      </c>
      <c r="B158" s="72">
        <v>1786.63</v>
      </c>
      <c r="C158" s="34"/>
      <c r="D158" s="37"/>
    </row>
    <row r="159" spans="1:4" ht="16.5">
      <c r="A159" s="72" t="s">
        <v>190</v>
      </c>
      <c r="B159" s="72">
        <v>150809</v>
      </c>
      <c r="C159" s="8"/>
      <c r="D159" s="8"/>
    </row>
  </sheetData>
  <sheetProtection selectLockedCells="1" selectUnlockedCells="1"/>
  <mergeCells count="16">
    <mergeCell ref="A57:D57"/>
    <mergeCell ref="A117:D117"/>
    <mergeCell ref="A100:D100"/>
    <mergeCell ref="A140:A142"/>
    <mergeCell ref="B140:B142"/>
    <mergeCell ref="C140:C142"/>
    <mergeCell ref="D140:D142"/>
    <mergeCell ref="C2:D2"/>
    <mergeCell ref="B3:D3"/>
    <mergeCell ref="A7:D7"/>
    <mergeCell ref="A8:D8"/>
    <mergeCell ref="A10:D10"/>
    <mergeCell ref="A13:A15"/>
    <mergeCell ref="B13:D13"/>
    <mergeCell ref="B14:B15"/>
    <mergeCell ref="C14:D14"/>
  </mergeCells>
  <printOptions/>
  <pageMargins left="0.8267716535433072" right="0.2362204724409449" top="0.7480314960629921" bottom="0.6692913385826772" header="0.5118110236220472" footer="0.5118110236220472"/>
  <pageSetup horizontalDpi="300" verticalDpi="300" orientation="portrait" paperSize="9" scale="71" r:id="rId1"/>
  <rowBreaks count="5" manualBreakCount="5">
    <brk id="56" max="3" man="1"/>
    <brk id="72" max="3" man="1"/>
    <brk id="89" max="3" man="1"/>
    <brk id="121" max="3" man="1"/>
    <brk id="142" max="3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L100"/>
  <sheetViews>
    <sheetView view="pageBreakPreview" zoomScaleNormal="80" zoomScaleSheetLayoutView="100" zoomScalePageLayoutView="0" workbookViewId="0" topLeftCell="A89">
      <selection activeCell="C74" sqref="C74:C95"/>
    </sheetView>
  </sheetViews>
  <sheetFormatPr defaultColWidth="9.00390625" defaultRowHeight="12.75"/>
  <cols>
    <col min="1" max="1" width="7.125" style="0" customWidth="1"/>
    <col min="2" max="2" width="37.375" style="0" customWidth="1"/>
    <col min="3" max="3" width="30.125" style="0" customWidth="1"/>
    <col min="4" max="4" width="28.125" style="0" customWidth="1"/>
    <col min="5" max="5" width="23.875" style="0" customWidth="1"/>
  </cols>
  <sheetData>
    <row r="1" spans="4:8" ht="6" customHeight="1">
      <c r="D1" s="3"/>
      <c r="E1" s="3"/>
      <c r="F1" s="3"/>
      <c r="G1" s="3"/>
      <c r="H1" s="3"/>
    </row>
    <row r="2" ht="2.25" customHeight="1"/>
    <row r="3" spans="1:12" ht="57.75" customHeight="1">
      <c r="A3" s="88" t="s">
        <v>104</v>
      </c>
      <c r="B3" s="88"/>
      <c r="C3" s="88"/>
      <c r="D3" s="88"/>
      <c r="E3" s="4"/>
      <c r="F3" s="5"/>
      <c r="G3" s="5"/>
      <c r="H3" s="5"/>
      <c r="I3" s="5"/>
      <c r="J3" s="5"/>
      <c r="K3" s="6"/>
      <c r="L3" s="6"/>
    </row>
    <row r="4" spans="1:10" ht="13.5" thickBo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32.25" customHeight="1" thickBot="1">
      <c r="A5" s="91" t="s">
        <v>4</v>
      </c>
      <c r="B5" s="91" t="s">
        <v>5</v>
      </c>
      <c r="C5" s="91" t="s">
        <v>105</v>
      </c>
      <c r="D5" s="91"/>
      <c r="E5" s="8"/>
      <c r="F5" s="8"/>
      <c r="G5" s="8"/>
      <c r="H5" s="8"/>
      <c r="I5" s="8"/>
      <c r="J5" s="8"/>
    </row>
    <row r="6" spans="1:10" ht="25.5" customHeight="1" thickBot="1">
      <c r="A6" s="91"/>
      <c r="B6" s="91"/>
      <c r="C6" s="92" t="s">
        <v>8</v>
      </c>
      <c r="D6" s="92"/>
      <c r="E6" s="8"/>
      <c r="F6" s="8"/>
      <c r="G6" s="8"/>
      <c r="H6" s="8"/>
      <c r="I6" s="8"/>
      <c r="J6" s="8"/>
    </row>
    <row r="7" spans="1:10" ht="66" customHeight="1" thickBot="1">
      <c r="A7" s="91"/>
      <c r="B7" s="91"/>
      <c r="C7" s="11" t="s">
        <v>106</v>
      </c>
      <c r="D7" s="11" t="s">
        <v>107</v>
      </c>
      <c r="E7" s="8"/>
      <c r="F7" s="8"/>
      <c r="G7" s="8"/>
      <c r="H7" s="8"/>
      <c r="I7" s="8"/>
      <c r="J7" s="8"/>
    </row>
    <row r="8" spans="1:10" ht="19.5" customHeight="1" thickBot="1">
      <c r="A8" s="12">
        <v>1</v>
      </c>
      <c r="B8" s="12">
        <v>2</v>
      </c>
      <c r="C8" s="12">
        <v>4</v>
      </c>
      <c r="D8" s="12">
        <v>5</v>
      </c>
      <c r="E8" s="8"/>
      <c r="F8" s="8"/>
      <c r="G8" s="8"/>
      <c r="H8" s="8"/>
      <c r="I8" s="8"/>
      <c r="J8" s="8"/>
    </row>
    <row r="9" spans="1:4" ht="60" customHeight="1">
      <c r="A9" s="23">
        <v>1</v>
      </c>
      <c r="B9" s="24" t="s">
        <v>56</v>
      </c>
      <c r="C9" s="48" t="s">
        <v>108</v>
      </c>
      <c r="D9" s="20"/>
    </row>
    <row r="10" spans="1:4" ht="60" customHeight="1">
      <c r="A10" s="23">
        <v>2</v>
      </c>
      <c r="B10" s="24" t="s">
        <v>57</v>
      </c>
      <c r="C10" s="48" t="s">
        <v>108</v>
      </c>
      <c r="D10" s="20"/>
    </row>
    <row r="11" spans="1:4" ht="60" customHeight="1">
      <c r="A11" s="23">
        <v>3</v>
      </c>
      <c r="B11" s="25" t="s">
        <v>59</v>
      </c>
      <c r="C11" s="48" t="s">
        <v>108</v>
      </c>
      <c r="D11" s="20"/>
    </row>
    <row r="12" spans="1:4" ht="60" customHeight="1">
      <c r="A12" s="23">
        <v>4</v>
      </c>
      <c r="B12" s="25" t="s">
        <v>76</v>
      </c>
      <c r="C12" s="48" t="s">
        <v>108</v>
      </c>
      <c r="D12" s="20"/>
    </row>
    <row r="13" spans="1:4" ht="60" customHeight="1">
      <c r="A13" s="23">
        <v>5</v>
      </c>
      <c r="B13" s="25" t="s">
        <v>77</v>
      </c>
      <c r="C13" s="48" t="s">
        <v>108</v>
      </c>
      <c r="D13" s="20"/>
    </row>
    <row r="14" spans="1:4" ht="60" customHeight="1">
      <c r="A14" s="23">
        <v>6</v>
      </c>
      <c r="B14" s="24" t="s">
        <v>58</v>
      </c>
      <c r="C14" s="48" t="s">
        <v>108</v>
      </c>
      <c r="D14" s="20"/>
    </row>
    <row r="15" spans="1:4" ht="60" customHeight="1">
      <c r="A15" s="23">
        <v>7</v>
      </c>
      <c r="B15" s="25" t="s">
        <v>63</v>
      </c>
      <c r="C15" s="48" t="s">
        <v>108</v>
      </c>
      <c r="D15" s="20"/>
    </row>
    <row r="16" spans="1:4" ht="60" customHeight="1">
      <c r="A16" s="23">
        <v>8</v>
      </c>
      <c r="B16" s="25" t="s">
        <v>67</v>
      </c>
      <c r="C16" s="48" t="s">
        <v>108</v>
      </c>
      <c r="D16" s="20"/>
    </row>
    <row r="17" spans="1:4" ht="60" customHeight="1">
      <c r="A17" s="23">
        <v>9</v>
      </c>
      <c r="B17" s="25" t="s">
        <v>68</v>
      </c>
      <c r="C17" s="48" t="s">
        <v>108</v>
      </c>
      <c r="D17" s="20"/>
    </row>
    <row r="18" spans="1:4" ht="81" customHeight="1">
      <c r="A18" s="23">
        <v>10</v>
      </c>
      <c r="B18" s="26" t="s">
        <v>109</v>
      </c>
      <c r="C18" s="48" t="s">
        <v>108</v>
      </c>
      <c r="D18" s="20"/>
    </row>
    <row r="19" spans="1:4" ht="60" customHeight="1">
      <c r="A19" s="23">
        <v>11</v>
      </c>
      <c r="B19" s="26" t="s">
        <v>81</v>
      </c>
      <c r="C19" s="48" t="s">
        <v>108</v>
      </c>
      <c r="D19" s="20"/>
    </row>
    <row r="20" spans="1:4" ht="60" customHeight="1">
      <c r="A20" s="23">
        <v>12</v>
      </c>
      <c r="B20" s="26" t="s">
        <v>70</v>
      </c>
      <c r="C20" s="48" t="s">
        <v>108</v>
      </c>
      <c r="D20" s="20"/>
    </row>
    <row r="21" spans="1:4" ht="60" customHeight="1">
      <c r="A21" s="23">
        <v>13</v>
      </c>
      <c r="B21" s="26" t="s">
        <v>70</v>
      </c>
      <c r="C21" s="48" t="s">
        <v>108</v>
      </c>
      <c r="D21" s="20"/>
    </row>
    <row r="22" spans="1:4" ht="60" customHeight="1">
      <c r="A22" s="23">
        <v>14</v>
      </c>
      <c r="B22" s="26" t="s">
        <v>110</v>
      </c>
      <c r="C22" s="48" t="s">
        <v>108</v>
      </c>
      <c r="D22" s="20"/>
    </row>
    <row r="23" spans="1:4" ht="60" customHeight="1">
      <c r="A23" s="23">
        <v>15</v>
      </c>
      <c r="B23" s="25" t="s">
        <v>111</v>
      </c>
      <c r="C23" s="48" t="s">
        <v>108</v>
      </c>
      <c r="D23" s="20"/>
    </row>
    <row r="24" spans="1:4" ht="60" customHeight="1">
      <c r="A24" s="23">
        <v>16</v>
      </c>
      <c r="B24" s="25" t="s">
        <v>69</v>
      </c>
      <c r="C24" s="48" t="s">
        <v>108</v>
      </c>
      <c r="D24" s="20"/>
    </row>
    <row r="25" spans="1:4" ht="60" customHeight="1">
      <c r="A25" s="23">
        <v>17</v>
      </c>
      <c r="B25" s="25" t="s">
        <v>79</v>
      </c>
      <c r="C25" s="48" t="s">
        <v>108</v>
      </c>
      <c r="D25" s="20"/>
    </row>
    <row r="26" spans="1:4" ht="60" customHeight="1">
      <c r="A26" s="23">
        <v>18</v>
      </c>
      <c r="B26" s="24" t="s">
        <v>62</v>
      </c>
      <c r="C26" s="48" t="s">
        <v>108</v>
      </c>
      <c r="D26" s="20"/>
    </row>
    <row r="27" spans="1:4" ht="60" customHeight="1">
      <c r="A27" s="23">
        <v>19</v>
      </c>
      <c r="B27" s="25" t="s">
        <v>64</v>
      </c>
      <c r="C27" s="48" t="s">
        <v>108</v>
      </c>
      <c r="D27" s="20"/>
    </row>
    <row r="28" spans="1:4" ht="60" customHeight="1">
      <c r="A28" s="23">
        <v>20</v>
      </c>
      <c r="B28" s="26" t="s">
        <v>65</v>
      </c>
      <c r="C28" s="48" t="s">
        <v>108</v>
      </c>
      <c r="D28" s="20"/>
    </row>
    <row r="29" spans="1:4" ht="60" customHeight="1">
      <c r="A29" s="23">
        <v>21</v>
      </c>
      <c r="B29" s="24" t="s">
        <v>78</v>
      </c>
      <c r="C29" s="48" t="s">
        <v>108</v>
      </c>
      <c r="D29" s="20"/>
    </row>
    <row r="30" spans="1:4" ht="60" customHeight="1">
      <c r="A30" s="23">
        <v>22</v>
      </c>
      <c r="B30" s="26" t="s">
        <v>112</v>
      </c>
      <c r="C30" s="48" t="s">
        <v>108</v>
      </c>
      <c r="D30" s="20"/>
    </row>
    <row r="31" spans="1:4" ht="60" customHeight="1">
      <c r="A31" s="23">
        <v>23</v>
      </c>
      <c r="B31" s="25" t="s">
        <v>73</v>
      </c>
      <c r="C31" s="48" t="s">
        <v>108</v>
      </c>
      <c r="D31" s="20"/>
    </row>
    <row r="32" spans="1:4" ht="60" customHeight="1">
      <c r="A32" s="23">
        <v>24</v>
      </c>
      <c r="B32" s="24" t="s">
        <v>60</v>
      </c>
      <c r="C32" s="48" t="s">
        <v>108</v>
      </c>
      <c r="D32" s="20"/>
    </row>
    <row r="33" spans="1:4" ht="60" customHeight="1">
      <c r="A33" s="23">
        <v>25</v>
      </c>
      <c r="B33" s="24" t="s">
        <v>113</v>
      </c>
      <c r="C33" s="48" t="s">
        <v>108</v>
      </c>
      <c r="D33" s="20"/>
    </row>
    <row r="34" spans="1:4" ht="60" customHeight="1">
      <c r="A34" s="23">
        <v>26</v>
      </c>
      <c r="B34" s="25" t="s">
        <v>74</v>
      </c>
      <c r="C34" s="48" t="s">
        <v>108</v>
      </c>
      <c r="D34" s="20"/>
    </row>
    <row r="35" spans="1:4" ht="60" customHeight="1">
      <c r="A35" s="23">
        <v>27</v>
      </c>
      <c r="B35" s="25" t="s">
        <v>75</v>
      </c>
      <c r="C35" s="48" t="s">
        <v>108</v>
      </c>
      <c r="D35" s="20"/>
    </row>
    <row r="36" spans="1:4" ht="60" customHeight="1">
      <c r="A36" s="23">
        <v>28</v>
      </c>
      <c r="B36" s="24" t="s">
        <v>114</v>
      </c>
      <c r="C36" s="48" t="s">
        <v>108</v>
      </c>
      <c r="D36" s="20"/>
    </row>
    <row r="37" spans="1:4" ht="77.25" customHeight="1">
      <c r="A37" s="23">
        <v>29</v>
      </c>
      <c r="B37" s="24" t="s">
        <v>15</v>
      </c>
      <c r="C37" s="20"/>
      <c r="D37" s="48" t="s">
        <v>115</v>
      </c>
    </row>
    <row r="38" spans="1:4" ht="60" customHeight="1">
      <c r="A38" s="23">
        <v>30</v>
      </c>
      <c r="B38" s="24" t="s">
        <v>16</v>
      </c>
      <c r="C38" s="20"/>
      <c r="D38" s="48" t="s">
        <v>116</v>
      </c>
    </row>
    <row r="39" spans="1:4" ht="60" customHeight="1">
      <c r="A39" s="23">
        <v>31</v>
      </c>
      <c r="B39" s="24" t="s">
        <v>17</v>
      </c>
      <c r="C39" s="20"/>
      <c r="D39" s="48" t="s">
        <v>117</v>
      </c>
    </row>
    <row r="40" spans="1:4" ht="60" customHeight="1">
      <c r="A40" s="23">
        <v>32</v>
      </c>
      <c r="B40" s="25" t="s">
        <v>91</v>
      </c>
      <c r="C40" s="20"/>
      <c r="D40" s="48" t="s">
        <v>118</v>
      </c>
    </row>
    <row r="41" spans="1:4" ht="60" customHeight="1">
      <c r="A41" s="23">
        <v>33</v>
      </c>
      <c r="B41" s="26" t="s">
        <v>90</v>
      </c>
      <c r="C41" s="20"/>
      <c r="D41" s="20" t="s">
        <v>119</v>
      </c>
    </row>
    <row r="42" spans="1:4" ht="60" customHeight="1">
      <c r="A42" s="23">
        <v>34</v>
      </c>
      <c r="B42" s="24" t="s">
        <v>18</v>
      </c>
      <c r="C42" s="20"/>
      <c r="D42" s="20" t="s">
        <v>120</v>
      </c>
    </row>
    <row r="43" spans="1:4" ht="60" customHeight="1">
      <c r="A43" s="23">
        <v>35</v>
      </c>
      <c r="B43" s="24" t="s">
        <v>19</v>
      </c>
      <c r="C43" s="20"/>
      <c r="D43" s="20" t="s">
        <v>121</v>
      </c>
    </row>
    <row r="44" spans="1:4" ht="60" customHeight="1">
      <c r="A44" s="23">
        <v>36</v>
      </c>
      <c r="B44" s="24" t="s">
        <v>20</v>
      </c>
      <c r="C44" s="20"/>
      <c r="D44" s="20" t="s">
        <v>122</v>
      </c>
    </row>
    <row r="45" spans="1:4" ht="60" customHeight="1">
      <c r="A45" s="23">
        <v>37</v>
      </c>
      <c r="B45" s="24" t="s">
        <v>21</v>
      </c>
      <c r="C45" s="20"/>
      <c r="D45" s="20" t="s">
        <v>123</v>
      </c>
    </row>
    <row r="46" spans="1:4" ht="60" customHeight="1">
      <c r="A46" s="23">
        <v>38</v>
      </c>
      <c r="B46" s="24" t="s">
        <v>22</v>
      </c>
      <c r="C46" s="20"/>
      <c r="D46" s="20" t="s">
        <v>124</v>
      </c>
    </row>
    <row r="47" spans="1:4" ht="60" customHeight="1">
      <c r="A47" s="23">
        <v>39</v>
      </c>
      <c r="B47" s="24" t="s">
        <v>23</v>
      </c>
      <c r="C47" s="20"/>
      <c r="D47" s="20" t="s">
        <v>125</v>
      </c>
    </row>
    <row r="48" spans="1:4" ht="60" customHeight="1">
      <c r="A48" s="23">
        <v>40</v>
      </c>
      <c r="B48" s="24" t="s">
        <v>24</v>
      </c>
      <c r="C48" s="20"/>
      <c r="D48" s="20" t="s">
        <v>126</v>
      </c>
    </row>
    <row r="49" spans="1:4" ht="60" customHeight="1">
      <c r="A49" s="23">
        <v>41</v>
      </c>
      <c r="B49" s="25" t="s">
        <v>25</v>
      </c>
      <c r="C49" s="20" t="s">
        <v>128</v>
      </c>
      <c r="D49" s="20" t="s">
        <v>127</v>
      </c>
    </row>
    <row r="50" spans="1:4" ht="60" customHeight="1">
      <c r="A50" s="23">
        <v>42</v>
      </c>
      <c r="B50" s="24" t="s">
        <v>96</v>
      </c>
      <c r="C50" s="20" t="s">
        <v>129</v>
      </c>
      <c r="D50" s="20" t="s">
        <v>130</v>
      </c>
    </row>
    <row r="51" spans="1:4" ht="60" customHeight="1">
      <c r="A51" s="23">
        <v>43</v>
      </c>
      <c r="B51" s="24" t="s">
        <v>97</v>
      </c>
      <c r="C51" s="20"/>
      <c r="D51" s="20" t="s">
        <v>131</v>
      </c>
    </row>
    <row r="52" spans="1:4" ht="71.25" customHeight="1">
      <c r="A52" s="23">
        <v>44</v>
      </c>
      <c r="B52" s="25" t="s">
        <v>27</v>
      </c>
      <c r="C52" s="20" t="s">
        <v>132</v>
      </c>
      <c r="D52" s="20" t="s">
        <v>133</v>
      </c>
    </row>
    <row r="53" spans="1:4" ht="60" customHeight="1">
      <c r="A53" s="23">
        <v>45</v>
      </c>
      <c r="B53" s="26" t="s">
        <v>28</v>
      </c>
      <c r="C53" s="20"/>
      <c r="D53" s="20" t="s">
        <v>134</v>
      </c>
    </row>
    <row r="54" spans="1:4" ht="60" customHeight="1">
      <c r="A54" s="23">
        <v>46</v>
      </c>
      <c r="B54" s="24" t="s">
        <v>98</v>
      </c>
      <c r="C54" s="20"/>
      <c r="D54" s="20" t="s">
        <v>135</v>
      </c>
    </row>
    <row r="55" spans="1:4" ht="60" customHeight="1">
      <c r="A55" s="23">
        <v>47</v>
      </c>
      <c r="B55" s="24" t="s">
        <v>30</v>
      </c>
      <c r="C55" s="20"/>
      <c r="D55" s="20" t="s">
        <v>136</v>
      </c>
    </row>
    <row r="56" spans="1:4" ht="60" customHeight="1">
      <c r="A56" s="23">
        <v>48</v>
      </c>
      <c r="B56" s="25" t="s">
        <v>31</v>
      </c>
      <c r="C56" s="20"/>
      <c r="D56" s="20" t="s">
        <v>137</v>
      </c>
    </row>
    <row r="57" spans="1:4" ht="60" customHeight="1">
      <c r="A57" s="23">
        <v>49</v>
      </c>
      <c r="B57" s="26" t="s">
        <v>32</v>
      </c>
      <c r="C57" s="20"/>
      <c r="D57" s="20" t="s">
        <v>138</v>
      </c>
    </row>
    <row r="58" spans="1:4" ht="60" customHeight="1">
      <c r="A58" s="23">
        <v>50</v>
      </c>
      <c r="B58" s="26" t="s">
        <v>33</v>
      </c>
      <c r="C58" s="20"/>
      <c r="D58" s="20" t="s">
        <v>139</v>
      </c>
    </row>
    <row r="59" spans="1:4" ht="60" customHeight="1">
      <c r="A59" s="23">
        <v>51</v>
      </c>
      <c r="B59" s="24" t="s">
        <v>34</v>
      </c>
      <c r="C59" s="20"/>
      <c r="D59" s="20" t="s">
        <v>140</v>
      </c>
    </row>
    <row r="60" spans="1:4" ht="60" customHeight="1">
      <c r="A60" s="23">
        <v>52</v>
      </c>
      <c r="B60" s="24" t="s">
        <v>35</v>
      </c>
      <c r="C60" s="20"/>
      <c r="D60" s="20" t="s">
        <v>141</v>
      </c>
    </row>
    <row r="61" spans="1:4" ht="60" customHeight="1">
      <c r="A61" s="23">
        <v>53</v>
      </c>
      <c r="B61" s="26" t="s">
        <v>36</v>
      </c>
      <c r="C61" s="20" t="s">
        <v>142</v>
      </c>
      <c r="D61" s="20" t="s">
        <v>143</v>
      </c>
    </row>
    <row r="62" spans="1:4" ht="60" customHeight="1">
      <c r="A62" s="23">
        <v>54</v>
      </c>
      <c r="B62" s="25" t="s">
        <v>37</v>
      </c>
      <c r="C62" s="20" t="s">
        <v>145</v>
      </c>
      <c r="D62" s="20" t="s">
        <v>144</v>
      </c>
    </row>
    <row r="63" spans="1:4" ht="60" customHeight="1">
      <c r="A63" s="23">
        <v>55</v>
      </c>
      <c r="B63" s="25" t="s">
        <v>38</v>
      </c>
      <c r="C63" s="20"/>
      <c r="D63" s="20" t="s">
        <v>146</v>
      </c>
    </row>
    <row r="64" spans="1:4" ht="60" customHeight="1">
      <c r="A64" s="23">
        <v>56</v>
      </c>
      <c r="B64" s="27" t="s">
        <v>39</v>
      </c>
      <c r="C64" s="20"/>
      <c r="D64" s="20" t="s">
        <v>147</v>
      </c>
    </row>
    <row r="65" spans="1:4" ht="60" customHeight="1">
      <c r="A65" s="23">
        <v>57</v>
      </c>
      <c r="B65" s="27" t="s">
        <v>40</v>
      </c>
      <c r="C65" s="20"/>
      <c r="D65" s="20" t="s">
        <v>148</v>
      </c>
    </row>
    <row r="66" spans="1:4" ht="60" customHeight="1">
      <c r="A66" s="23">
        <v>58</v>
      </c>
      <c r="B66" s="27" t="s">
        <v>41</v>
      </c>
      <c r="C66" s="20"/>
      <c r="D66" s="20" t="s">
        <v>149</v>
      </c>
    </row>
    <row r="67" spans="1:4" ht="60" customHeight="1">
      <c r="A67" s="23">
        <v>59</v>
      </c>
      <c r="B67" s="24" t="s">
        <v>42</v>
      </c>
      <c r="C67" s="20"/>
      <c r="D67" s="20" t="s">
        <v>150</v>
      </c>
    </row>
    <row r="68" spans="1:4" ht="60" customHeight="1">
      <c r="A68" s="23">
        <v>60</v>
      </c>
      <c r="B68" s="25" t="s">
        <v>43</v>
      </c>
      <c r="C68" s="20"/>
      <c r="D68" s="20" t="s">
        <v>151</v>
      </c>
    </row>
    <row r="69" spans="1:4" ht="60" customHeight="1">
      <c r="A69" s="23">
        <v>61</v>
      </c>
      <c r="B69" s="25" t="s">
        <v>44</v>
      </c>
      <c r="C69" s="20"/>
      <c r="D69" s="20" t="s">
        <v>152</v>
      </c>
    </row>
    <row r="70" spans="1:4" ht="60" customHeight="1">
      <c r="A70" s="23">
        <v>62</v>
      </c>
      <c r="B70" s="25" t="s">
        <v>95</v>
      </c>
      <c r="C70" s="20"/>
      <c r="D70" s="20" t="s">
        <v>153</v>
      </c>
    </row>
    <row r="71" spans="1:4" ht="60" customHeight="1">
      <c r="A71" s="23">
        <v>63</v>
      </c>
      <c r="B71" s="24" t="s">
        <v>29</v>
      </c>
      <c r="C71" s="20"/>
      <c r="D71" s="20" t="s">
        <v>154</v>
      </c>
    </row>
    <row r="72" spans="1:4" ht="60" customHeight="1">
      <c r="A72" s="23">
        <v>64</v>
      </c>
      <c r="B72" s="24" t="s">
        <v>102</v>
      </c>
      <c r="C72" s="20"/>
      <c r="D72" s="20" t="s">
        <v>155</v>
      </c>
    </row>
    <row r="73" spans="1:4" ht="60" customHeight="1">
      <c r="A73" s="23"/>
      <c r="B73" s="24"/>
      <c r="C73" s="49"/>
      <c r="D73" s="52"/>
    </row>
    <row r="74" spans="1:4" ht="60" customHeight="1">
      <c r="A74" s="23">
        <v>66</v>
      </c>
      <c r="B74" s="25" t="s">
        <v>92</v>
      </c>
      <c r="C74" s="49" t="s">
        <v>156</v>
      </c>
      <c r="D74" s="51"/>
    </row>
    <row r="75" spans="1:4" ht="60" customHeight="1">
      <c r="A75" s="23">
        <v>67</v>
      </c>
      <c r="B75" s="25" t="s">
        <v>93</v>
      </c>
      <c r="C75" s="49" t="s">
        <v>156</v>
      </c>
      <c r="D75" s="51"/>
    </row>
    <row r="76" spans="1:4" ht="60" customHeight="1">
      <c r="A76" s="23">
        <v>68</v>
      </c>
      <c r="B76" s="25" t="s">
        <v>94</v>
      </c>
      <c r="C76" s="49" t="s">
        <v>156</v>
      </c>
      <c r="D76" s="51"/>
    </row>
    <row r="77" spans="1:4" ht="60" customHeight="1">
      <c r="A77" s="23">
        <v>69</v>
      </c>
      <c r="B77" s="26" t="s">
        <v>45</v>
      </c>
      <c r="C77" s="49" t="s">
        <v>156</v>
      </c>
      <c r="D77" s="51"/>
    </row>
    <row r="78" spans="1:4" ht="60" customHeight="1">
      <c r="A78" s="23">
        <v>70</v>
      </c>
      <c r="B78" s="25" t="s">
        <v>46</v>
      </c>
      <c r="C78" s="20" t="s">
        <v>157</v>
      </c>
      <c r="D78" s="50"/>
    </row>
    <row r="79" spans="1:4" ht="60" customHeight="1">
      <c r="A79" s="23">
        <v>71</v>
      </c>
      <c r="B79" s="29" t="s">
        <v>101</v>
      </c>
      <c r="C79" s="20" t="s">
        <v>158</v>
      </c>
      <c r="D79" s="20"/>
    </row>
    <row r="80" spans="1:4" ht="60" customHeight="1">
      <c r="A80" s="23">
        <v>72</v>
      </c>
      <c r="B80" s="29" t="s">
        <v>99</v>
      </c>
      <c r="C80" s="20" t="s">
        <v>158</v>
      </c>
      <c r="D80" s="20"/>
    </row>
    <row r="81" spans="1:4" ht="60" customHeight="1">
      <c r="A81" s="23">
        <v>73</v>
      </c>
      <c r="B81" s="29" t="s">
        <v>100</v>
      </c>
      <c r="C81" s="20" t="s">
        <v>158</v>
      </c>
      <c r="D81" s="20"/>
    </row>
    <row r="82" spans="1:4" ht="60" customHeight="1">
      <c r="A82" s="23">
        <v>74</v>
      </c>
      <c r="B82" s="29" t="s">
        <v>82</v>
      </c>
      <c r="C82" s="20" t="s">
        <v>158</v>
      </c>
      <c r="D82" s="20"/>
    </row>
    <row r="83" spans="1:4" ht="60" customHeight="1">
      <c r="A83" s="23">
        <v>75</v>
      </c>
      <c r="B83" s="29" t="s">
        <v>83</v>
      </c>
      <c r="C83" s="20" t="s">
        <v>158</v>
      </c>
      <c r="D83" s="20"/>
    </row>
    <row r="84" spans="1:4" ht="60" customHeight="1">
      <c r="A84" s="23">
        <v>76</v>
      </c>
      <c r="B84" s="29" t="s">
        <v>84</v>
      </c>
      <c r="C84" s="20" t="s">
        <v>158</v>
      </c>
      <c r="D84" s="20"/>
    </row>
    <row r="85" spans="1:4" ht="60" customHeight="1">
      <c r="A85" s="23">
        <v>77</v>
      </c>
      <c r="B85" s="29" t="s">
        <v>85</v>
      </c>
      <c r="C85" s="20" t="s">
        <v>158</v>
      </c>
      <c r="D85" s="20"/>
    </row>
    <row r="86" spans="1:4" ht="60" customHeight="1">
      <c r="A86" s="23">
        <v>78</v>
      </c>
      <c r="B86" s="30" t="s">
        <v>47</v>
      </c>
      <c r="C86" s="20" t="s">
        <v>158</v>
      </c>
      <c r="D86" s="20"/>
    </row>
    <row r="87" spans="1:4" ht="60" customHeight="1">
      <c r="A87" s="23">
        <v>79</v>
      </c>
      <c r="B87" s="30" t="s">
        <v>86</v>
      </c>
      <c r="C87" s="20" t="s">
        <v>158</v>
      </c>
      <c r="D87" s="20"/>
    </row>
    <row r="88" spans="1:4" ht="60" customHeight="1">
      <c r="A88" s="23">
        <v>80</v>
      </c>
      <c r="B88" s="30" t="s">
        <v>48</v>
      </c>
      <c r="C88" s="20" t="s">
        <v>159</v>
      </c>
      <c r="D88" s="20"/>
    </row>
    <row r="89" spans="1:4" ht="60" customHeight="1">
      <c r="A89" s="23">
        <v>81</v>
      </c>
      <c r="B89" s="30" t="s">
        <v>49</v>
      </c>
      <c r="C89" s="20" t="s">
        <v>159</v>
      </c>
      <c r="D89" s="20"/>
    </row>
    <row r="90" spans="1:4" ht="60" customHeight="1">
      <c r="A90" s="23">
        <v>82</v>
      </c>
      <c r="B90" s="30" t="s">
        <v>87</v>
      </c>
      <c r="C90" s="20" t="s">
        <v>160</v>
      </c>
      <c r="D90" s="20"/>
    </row>
    <row r="91" spans="1:4" ht="60" customHeight="1">
      <c r="A91" s="23">
        <v>83</v>
      </c>
      <c r="B91" s="30" t="s">
        <v>88</v>
      </c>
      <c r="C91" s="20" t="s">
        <v>161</v>
      </c>
      <c r="D91" s="20"/>
    </row>
    <row r="92" spans="1:4" ht="60" customHeight="1">
      <c r="A92" s="23">
        <v>84</v>
      </c>
      <c r="B92" s="30" t="s">
        <v>50</v>
      </c>
      <c r="C92" s="20" t="s">
        <v>158</v>
      </c>
      <c r="D92" s="20"/>
    </row>
    <row r="93" spans="1:4" ht="60" customHeight="1">
      <c r="A93" s="23">
        <v>85</v>
      </c>
      <c r="B93" s="30" t="s">
        <v>51</v>
      </c>
      <c r="C93" s="20" t="s">
        <v>158</v>
      </c>
      <c r="D93" s="20"/>
    </row>
    <row r="94" spans="1:4" ht="60" customHeight="1">
      <c r="A94" s="23">
        <v>86</v>
      </c>
      <c r="B94" s="30" t="s">
        <v>52</v>
      </c>
      <c r="C94" s="20" t="s">
        <v>158</v>
      </c>
      <c r="D94" s="20"/>
    </row>
    <row r="95" spans="1:4" ht="60" customHeight="1">
      <c r="A95" s="23">
        <v>87</v>
      </c>
      <c r="B95" s="30" t="s">
        <v>53</v>
      </c>
      <c r="C95" s="20" t="s">
        <v>158</v>
      </c>
      <c r="D95" s="20"/>
    </row>
    <row r="96" spans="1:4" s="5" customFormat="1" ht="18.75">
      <c r="A96" s="40"/>
      <c r="B96" s="41"/>
      <c r="C96" s="42"/>
      <c r="D96" s="42"/>
    </row>
    <row r="97" spans="1:4" ht="15.75">
      <c r="A97" s="16"/>
      <c r="B97" s="19"/>
      <c r="C97" s="31"/>
      <c r="D97" s="31"/>
    </row>
    <row r="98" spans="1:4" ht="14.25" customHeight="1">
      <c r="A98" s="84"/>
      <c r="B98" s="85"/>
      <c r="C98" s="86"/>
      <c r="D98" s="86"/>
    </row>
    <row r="99" spans="1:4" ht="12.75" customHeight="1">
      <c r="A99" s="84"/>
      <c r="B99" s="85"/>
      <c r="C99" s="86"/>
      <c r="D99" s="86"/>
    </row>
    <row r="100" spans="1:4" ht="37.5" customHeight="1">
      <c r="A100" s="84"/>
      <c r="B100" s="85"/>
      <c r="C100" s="86"/>
      <c r="D100" s="86"/>
    </row>
  </sheetData>
  <sheetProtection selectLockedCells="1" selectUnlockedCells="1"/>
  <mergeCells count="9">
    <mergeCell ref="A98:A100"/>
    <mergeCell ref="B98:B100"/>
    <mergeCell ref="C98:C100"/>
    <mergeCell ref="D98:D100"/>
    <mergeCell ref="A3:D3"/>
    <mergeCell ref="A5:A7"/>
    <mergeCell ref="B5:B7"/>
    <mergeCell ref="C5:D5"/>
    <mergeCell ref="C6:D6"/>
  </mergeCells>
  <printOptions/>
  <pageMargins left="0.8402777777777778" right="0.25" top="0.7402777777777778" bottom="0.65" header="0.5118055555555555" footer="0.5118055555555555"/>
  <pageSetup horizontalDpi="300" verticalDpi="300" orientation="portrait" paperSize="9" scale="7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A52:IV53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A52:IV53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Писарева Екатерина Владиславовна</dc:creator>
  <cp:keywords/>
  <dc:description/>
  <cp:lastModifiedBy>Писарева Екатерина Владиславовна</cp:lastModifiedBy>
  <cp:lastPrinted>2017-12-28T08:35:54Z</cp:lastPrinted>
  <dcterms:created xsi:type="dcterms:W3CDTF">2017-06-05T09:06:21Z</dcterms:created>
  <dcterms:modified xsi:type="dcterms:W3CDTF">2018-01-09T05:06:12Z</dcterms:modified>
  <cp:category/>
  <cp:version/>
  <cp:contentType/>
  <cp:contentStatus/>
</cp:coreProperties>
</file>