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135" windowWidth="23250" windowHeight="12090" tabRatio="1000"/>
  </bookViews>
  <sheets>
    <sheet name="Раздел I" sheetId="1" r:id="rId1"/>
    <sheet name="Раздел II" sheetId="13" r:id="rId2"/>
    <sheet name="Лист1" sheetId="14" r:id="rId3"/>
  </sheets>
  <definedNames>
    <definedName name="_xlnm.Print_Area" localSheetId="0">'Раздел I'!$A$1:$E$213</definedName>
    <definedName name="_xlnm.Print_Area" localSheetId="1">'Раздел II'!$A$1:$R$272</definedName>
  </definedNames>
  <calcPr calcId="145621"/>
</workbook>
</file>

<file path=xl/calcChain.xml><?xml version="1.0" encoding="utf-8"?>
<calcChain xmlns="http://schemas.openxmlformats.org/spreadsheetml/2006/main">
  <c r="H244" i="13" l="1"/>
  <c r="J244" i="13"/>
  <c r="N232" i="13" l="1"/>
  <c r="N231" i="13"/>
  <c r="N199" i="13"/>
  <c r="M190" i="13"/>
  <c r="K257" i="13" l="1"/>
  <c r="J257" i="13"/>
  <c r="H257" i="13"/>
  <c r="K258" i="13"/>
  <c r="J258" i="13"/>
  <c r="H258" i="13"/>
  <c r="G246" i="13"/>
  <c r="I246" i="13"/>
  <c r="I233" i="13"/>
  <c r="G233" i="13"/>
  <c r="H229" i="13"/>
  <c r="L229" i="13"/>
  <c r="G229" i="13"/>
  <c r="Q226" i="13"/>
  <c r="I226" i="13" s="1"/>
  <c r="J226" i="13" s="1"/>
  <c r="K226" i="13" s="1"/>
  <c r="R201" i="13"/>
  <c r="O138" i="13"/>
  <c r="H269" i="13"/>
  <c r="G269" i="13"/>
  <c r="R269" i="13"/>
  <c r="O269" i="13"/>
  <c r="R265" i="13"/>
  <c r="O265" i="13"/>
  <c r="Q270" i="13"/>
  <c r="I270" i="13" s="1"/>
  <c r="J270" i="13" s="1"/>
  <c r="K270" i="13" s="1"/>
  <c r="K269" i="13" s="1"/>
  <c r="Q266" i="13"/>
  <c r="I266" i="13" s="1"/>
  <c r="J266" i="13" s="1"/>
  <c r="K266" i="13" s="1"/>
  <c r="R138" i="13"/>
  <c r="Q172" i="13"/>
  <c r="I172" i="13" s="1"/>
  <c r="J172" i="13" s="1"/>
  <c r="K172" i="13" s="1"/>
  <c r="O261" i="13"/>
  <c r="R262" i="13"/>
  <c r="R261" i="13" s="1"/>
  <c r="Q262" i="13"/>
  <c r="Q261" i="13" s="1"/>
  <c r="K262" i="13"/>
  <c r="J262" i="13"/>
  <c r="H262" i="13"/>
  <c r="Q169" i="13"/>
  <c r="I169" i="13" s="1"/>
  <c r="J169" i="13" s="1"/>
  <c r="K169" i="13" s="1"/>
  <c r="R233" i="13"/>
  <c r="Q244" i="13"/>
  <c r="K244" i="13"/>
  <c r="G175" i="13"/>
  <c r="Q265" i="13" l="1"/>
  <c r="I265" i="13" s="1"/>
  <c r="J265" i="13" s="1"/>
  <c r="K265" i="13" s="1"/>
  <c r="I269" i="13"/>
  <c r="Q269" i="13"/>
  <c r="J269" i="13"/>
  <c r="R186" i="13"/>
  <c r="O186" i="13"/>
  <c r="Q186" i="13" s="1"/>
  <c r="K186" i="13"/>
  <c r="J186" i="13"/>
  <c r="H186" i="13"/>
  <c r="R257" i="13"/>
  <c r="O257" i="13"/>
  <c r="Q258" i="13"/>
  <c r="Q250" i="13"/>
  <c r="O250" i="13"/>
  <c r="R250" i="13"/>
  <c r="K250" i="13"/>
  <c r="J250" i="13"/>
  <c r="H250" i="13"/>
  <c r="R253" i="13"/>
  <c r="O254" i="13"/>
  <c r="Q254" i="13" s="1"/>
  <c r="I254" i="13" s="1"/>
  <c r="J254" i="13" s="1"/>
  <c r="K254" i="13" s="1"/>
  <c r="O223" i="13"/>
  <c r="Q223" i="13" s="1"/>
  <c r="I223" i="13" s="1"/>
  <c r="J223" i="13" s="1"/>
  <c r="K223" i="13" s="1"/>
  <c r="Q166" i="13"/>
  <c r="I166" i="13" s="1"/>
  <c r="J166" i="13" s="1"/>
  <c r="K166" i="13" s="1"/>
  <c r="Q242" i="13"/>
  <c r="K242" i="13"/>
  <c r="J242" i="13"/>
  <c r="H242" i="13"/>
  <c r="O220" i="13"/>
  <c r="Q220" i="13" s="1"/>
  <c r="I220" i="13" s="1"/>
  <c r="J220" i="13" s="1"/>
  <c r="K220" i="13" s="1"/>
  <c r="Q240" i="13"/>
  <c r="K240" i="13"/>
  <c r="J240" i="13"/>
  <c r="H240" i="13"/>
  <c r="Q163" i="13"/>
  <c r="I163" i="13" s="1"/>
  <c r="J163" i="13" s="1"/>
  <c r="K163" i="13" s="1"/>
  <c r="O217" i="13"/>
  <c r="Q217" i="13" s="1"/>
  <c r="I217" i="13" s="1"/>
  <c r="J217" i="13" s="1"/>
  <c r="K217" i="13" s="1"/>
  <c r="Q238" i="13"/>
  <c r="K238" i="13"/>
  <c r="J238" i="13"/>
  <c r="H238" i="13"/>
  <c r="O214" i="13"/>
  <c r="Q214" i="13" s="1"/>
  <c r="I214" i="13" s="1"/>
  <c r="J214" i="13" s="1"/>
  <c r="K214" i="13" s="1"/>
  <c r="Q160" i="13"/>
  <c r="I160" i="13" s="1"/>
  <c r="J160" i="13" s="1"/>
  <c r="K160" i="13" s="1"/>
  <c r="Q157" i="13"/>
  <c r="I157" i="13" s="1"/>
  <c r="J157" i="13" s="1"/>
  <c r="K157" i="13" s="1"/>
  <c r="O211" i="13"/>
  <c r="Q211" i="13" s="1"/>
  <c r="I211" i="13" s="1"/>
  <c r="J211" i="13" s="1"/>
  <c r="K211" i="13" s="1"/>
  <c r="Q236" i="13"/>
  <c r="K236" i="13"/>
  <c r="J236" i="13"/>
  <c r="H236" i="13"/>
  <c r="R184" i="13"/>
  <c r="O184" i="13"/>
  <c r="Q184" i="13" s="1"/>
  <c r="J184" i="13"/>
  <c r="K184" i="13"/>
  <c r="H184" i="13"/>
  <c r="R247" i="13"/>
  <c r="O247" i="13"/>
  <c r="Q247" i="13" s="1"/>
  <c r="K247" i="13"/>
  <c r="J247" i="13"/>
  <c r="H247" i="13"/>
  <c r="R229" i="13"/>
  <c r="O229" i="13"/>
  <c r="R188" i="13"/>
  <c r="O188" i="13"/>
  <c r="Q188" i="13" s="1"/>
  <c r="O234" i="13"/>
  <c r="O233" i="13" s="1"/>
  <c r="K234" i="13"/>
  <c r="J234" i="13"/>
  <c r="H234" i="13"/>
  <c r="H246" i="13" l="1"/>
  <c r="Q234" i="13"/>
  <c r="Q233" i="13" s="1"/>
  <c r="Q246" i="13"/>
  <c r="O253" i="13"/>
  <c r="Q253" i="13" s="1"/>
  <c r="I253" i="13" s="1"/>
  <c r="J253" i="13" s="1"/>
  <c r="K253" i="13" s="1"/>
  <c r="K233" i="13"/>
  <c r="I188" i="13"/>
  <c r="J188" i="13" s="1"/>
  <c r="K188" i="13" s="1"/>
  <c r="J246" i="13"/>
  <c r="R175" i="13"/>
  <c r="R246" i="13"/>
  <c r="H233" i="13"/>
  <c r="J233" i="13"/>
  <c r="K246" i="13"/>
  <c r="O175" i="13"/>
  <c r="O246" i="13"/>
  <c r="Q257" i="13"/>
  <c r="Q154" i="13"/>
  <c r="I154" i="13" s="1"/>
  <c r="J154" i="13" s="1"/>
  <c r="K154" i="13" s="1"/>
  <c r="Q136" i="13"/>
  <c r="I136" i="13" s="1"/>
  <c r="Q93" i="13"/>
  <c r="I93" i="13" s="1"/>
  <c r="J93" i="13" s="1"/>
  <c r="K93" i="13" s="1"/>
  <c r="O50" i="13"/>
  <c r="Q50" i="13" s="1"/>
  <c r="K50" i="13"/>
  <c r="J50" i="13"/>
  <c r="H50" i="13"/>
  <c r="Q182" i="13"/>
  <c r="I182" i="13"/>
  <c r="J182" i="13" s="1"/>
  <c r="H182" i="13"/>
  <c r="Q134" i="13"/>
  <c r="I134" i="13" s="1"/>
  <c r="Q91" i="13"/>
  <c r="I91" i="13" s="1"/>
  <c r="J91" i="13" s="1"/>
  <c r="K91" i="13" s="1"/>
  <c r="R48" i="13"/>
  <c r="O48" i="13"/>
  <c r="Q48" i="13" s="1"/>
  <c r="K48" i="13"/>
  <c r="J48" i="13"/>
  <c r="H48" i="13"/>
  <c r="O208" i="13"/>
  <c r="Q208" i="13" s="1"/>
  <c r="I208" i="13" s="1"/>
  <c r="J208" i="13" s="1"/>
  <c r="K208" i="13" s="1"/>
  <c r="Q132" i="13"/>
  <c r="I132" i="13" s="1"/>
  <c r="Q89" i="13"/>
  <c r="I89" i="13" s="1"/>
  <c r="J89" i="13" s="1"/>
  <c r="K89" i="13" s="1"/>
  <c r="O46" i="13"/>
  <c r="Q46" i="13" s="1"/>
  <c r="K46" i="13"/>
  <c r="J46" i="13"/>
  <c r="H46" i="13"/>
  <c r="Q151" i="13"/>
  <c r="I151" i="13" s="1"/>
  <c r="J151" i="13" s="1"/>
  <c r="K151" i="13" s="1"/>
  <c r="O205" i="13"/>
  <c r="Q205" i="13" s="1"/>
  <c r="I205" i="13" s="1"/>
  <c r="J205" i="13" s="1"/>
  <c r="K205" i="13" s="1"/>
  <c r="Q130" i="13"/>
  <c r="I130" i="13" s="1"/>
  <c r="Q87" i="13"/>
  <c r="I87" i="13" s="1"/>
  <c r="J87" i="13" s="1"/>
  <c r="K87" i="13" s="1"/>
  <c r="O44" i="13"/>
  <c r="Q44" i="13" s="1"/>
  <c r="K44" i="13"/>
  <c r="J44" i="13"/>
  <c r="H44" i="13"/>
  <c r="Q198" i="13"/>
  <c r="I198" i="13" s="1"/>
  <c r="J198" i="13" s="1"/>
  <c r="K198" i="13" s="1"/>
  <c r="Q128" i="13"/>
  <c r="I128" i="13" s="1"/>
  <c r="Q85" i="13"/>
  <c r="I85" i="13" s="1"/>
  <c r="J85" i="13" s="1"/>
  <c r="K85" i="13" s="1"/>
  <c r="R42" i="13"/>
  <c r="O42" i="13"/>
  <c r="Q42" i="13" s="1"/>
  <c r="K42" i="13"/>
  <c r="J42" i="13"/>
  <c r="H42" i="13"/>
  <c r="Q148" i="13"/>
  <c r="I148" i="13" s="1"/>
  <c r="J148" i="13" s="1"/>
  <c r="K148" i="13" s="1"/>
  <c r="Q195" i="13"/>
  <c r="I195" i="13" s="1"/>
  <c r="J195" i="13" s="1"/>
  <c r="K195" i="13" s="1"/>
  <c r="Q126" i="13"/>
  <c r="I126" i="13" s="1"/>
  <c r="Q83" i="13"/>
  <c r="I83" i="13" s="1"/>
  <c r="J83" i="13" s="1"/>
  <c r="K83" i="13" s="1"/>
  <c r="O40" i="13"/>
  <c r="Q40" i="13" s="1"/>
  <c r="K40" i="13"/>
  <c r="J40" i="13"/>
  <c r="H40" i="13"/>
  <c r="Q145" i="13"/>
  <c r="I145" i="13" s="1"/>
  <c r="J145" i="13" s="1"/>
  <c r="K145" i="13" s="1"/>
  <c r="Q230" i="13"/>
  <c r="Q192" i="13"/>
  <c r="I192" i="13" s="1"/>
  <c r="J192" i="13" s="1"/>
  <c r="K192" i="13" s="1"/>
  <c r="Q124" i="13"/>
  <c r="I124" i="13" s="1"/>
  <c r="O81" i="13"/>
  <c r="Q81" i="13" s="1"/>
  <c r="I81" i="13" s="1"/>
  <c r="J81" i="13" s="1"/>
  <c r="K81" i="13" s="1"/>
  <c r="O38" i="13"/>
  <c r="Q38" i="13" s="1"/>
  <c r="K38" i="13"/>
  <c r="J38" i="13"/>
  <c r="H38" i="13"/>
  <c r="O202" i="13"/>
  <c r="Q180" i="13"/>
  <c r="I180" i="13"/>
  <c r="J180" i="13" s="1"/>
  <c r="H180" i="13"/>
  <c r="Q122" i="13"/>
  <c r="I122" i="13" s="1"/>
  <c r="Q79" i="13"/>
  <c r="I79" i="13" s="1"/>
  <c r="J79" i="13" s="1"/>
  <c r="K79" i="13" s="1"/>
  <c r="R36" i="13"/>
  <c r="O36" i="13"/>
  <c r="Q36" i="13" s="1"/>
  <c r="K36" i="13"/>
  <c r="J36" i="13"/>
  <c r="H36" i="13"/>
  <c r="Q120" i="13"/>
  <c r="I120" i="13" s="1"/>
  <c r="Q77" i="13"/>
  <c r="I77" i="13" s="1"/>
  <c r="J77" i="13" s="1"/>
  <c r="K77" i="13" s="1"/>
  <c r="R34" i="13"/>
  <c r="O34" i="13"/>
  <c r="Q34" i="13" s="1"/>
  <c r="K34" i="13"/>
  <c r="J34" i="13"/>
  <c r="H34" i="13"/>
  <c r="Q142" i="13"/>
  <c r="I142" i="13" s="1"/>
  <c r="J142" i="13" s="1"/>
  <c r="K142" i="13" s="1"/>
  <c r="Q189" i="13"/>
  <c r="I189" i="13" s="1"/>
  <c r="J189" i="13" s="1"/>
  <c r="K189" i="13" s="1"/>
  <c r="Q118" i="13"/>
  <c r="I118" i="13" s="1"/>
  <c r="Q75" i="13"/>
  <c r="I75" i="13" s="1"/>
  <c r="J75" i="13" s="1"/>
  <c r="K75" i="13" s="1"/>
  <c r="R32" i="13"/>
  <c r="O32" i="13"/>
  <c r="Q32" i="13" s="1"/>
  <c r="K32" i="13"/>
  <c r="J32" i="13"/>
  <c r="H32" i="13"/>
  <c r="Q116" i="13"/>
  <c r="I116" i="13" s="1"/>
  <c r="Q73" i="13"/>
  <c r="I73" i="13" s="1"/>
  <c r="J73" i="13" s="1"/>
  <c r="K73" i="13" s="1"/>
  <c r="R30" i="13"/>
  <c r="O30" i="13"/>
  <c r="Q30" i="13" s="1"/>
  <c r="K30" i="13"/>
  <c r="J30" i="13"/>
  <c r="H30" i="13"/>
  <c r="I9" i="13"/>
  <c r="G9" i="13"/>
  <c r="Q114" i="13"/>
  <c r="I114" i="13" s="1"/>
  <c r="R71" i="13"/>
  <c r="R52" i="13" s="1"/>
  <c r="O71" i="13"/>
  <c r="Q71" i="13" s="1"/>
  <c r="O28" i="13"/>
  <c r="Q28" i="13" s="1"/>
  <c r="K28" i="13"/>
  <c r="J28" i="13"/>
  <c r="H28" i="13"/>
  <c r="Q178" i="13"/>
  <c r="I178" i="13"/>
  <c r="J178" i="13" s="1"/>
  <c r="H178" i="13"/>
  <c r="Q112" i="13"/>
  <c r="I112" i="13" s="1"/>
  <c r="Q69" i="13"/>
  <c r="I69" i="13" s="1"/>
  <c r="J69" i="13" s="1"/>
  <c r="K69" i="13" s="1"/>
  <c r="R26" i="13"/>
  <c r="O26" i="13"/>
  <c r="Q26" i="13" s="1"/>
  <c r="K26" i="13"/>
  <c r="J26" i="13"/>
  <c r="H26" i="13"/>
  <c r="Q110" i="13"/>
  <c r="I110" i="13" s="1"/>
  <c r="Q67" i="13"/>
  <c r="I67" i="13" s="1"/>
  <c r="J67" i="13" s="1"/>
  <c r="K67" i="13" s="1"/>
  <c r="R24" i="13"/>
  <c r="O24" i="13"/>
  <c r="Q24" i="13" s="1"/>
  <c r="K24" i="13"/>
  <c r="J24" i="13"/>
  <c r="H24" i="13"/>
  <c r="Q108" i="13"/>
  <c r="I108" i="13" s="1"/>
  <c r="J108" i="13" s="1"/>
  <c r="O65" i="13"/>
  <c r="Q65" i="13" s="1"/>
  <c r="I65" i="13" s="1"/>
  <c r="J65" i="13" s="1"/>
  <c r="K65" i="13" s="1"/>
  <c r="R22" i="13"/>
  <c r="O22" i="13"/>
  <c r="Q22" i="13" s="1"/>
  <c r="H22" i="13"/>
  <c r="K22" i="13"/>
  <c r="J22" i="13"/>
  <c r="Q106" i="13"/>
  <c r="I106" i="13" s="1"/>
  <c r="Q63" i="13"/>
  <c r="I63" i="13" s="1"/>
  <c r="J63" i="13" s="1"/>
  <c r="K63" i="13" s="1"/>
  <c r="R20" i="13"/>
  <c r="Q20" i="13"/>
  <c r="K20" i="13"/>
  <c r="J20" i="13"/>
  <c r="H20" i="13"/>
  <c r="Q104" i="13"/>
  <c r="I104" i="13" s="1"/>
  <c r="O61" i="13"/>
  <c r="K18" i="13"/>
  <c r="O18" i="13"/>
  <c r="Q18" i="13" s="1"/>
  <c r="J18" i="13"/>
  <c r="H18" i="13"/>
  <c r="Q102" i="13"/>
  <c r="I102" i="13" s="1"/>
  <c r="Q59" i="13"/>
  <c r="I59" i="13" s="1"/>
  <c r="J59" i="13" s="1"/>
  <c r="K59" i="13" s="1"/>
  <c r="O16" i="13"/>
  <c r="Q16" i="13" s="1"/>
  <c r="K16" i="13"/>
  <c r="Q61" i="13" l="1"/>
  <c r="I61" i="13" s="1"/>
  <c r="J61" i="13" s="1"/>
  <c r="K61" i="13" s="1"/>
  <c r="O52" i="13"/>
  <c r="K178" i="13"/>
  <c r="K180" i="13"/>
  <c r="Q202" i="13"/>
  <c r="Q201" i="13" s="1"/>
  <c r="I201" i="13" s="1"/>
  <c r="J201" i="13" s="1"/>
  <c r="K201" i="13" s="1"/>
  <c r="O201" i="13"/>
  <c r="I230" i="13"/>
  <c r="Q229" i="13"/>
  <c r="K182" i="13"/>
  <c r="J136" i="13"/>
  <c r="K136" i="13"/>
  <c r="J134" i="13"/>
  <c r="K134" i="13"/>
  <c r="J132" i="13"/>
  <c r="K132" i="13"/>
  <c r="J130" i="13"/>
  <c r="K130" i="13"/>
  <c r="J128" i="13"/>
  <c r="K128" i="13"/>
  <c r="J126" i="13"/>
  <c r="K126" i="13"/>
  <c r="J9" i="13"/>
  <c r="J124" i="13"/>
  <c r="K124" i="13"/>
  <c r="K122" i="13"/>
  <c r="J122" i="13"/>
  <c r="J120" i="13"/>
  <c r="K120" i="13"/>
  <c r="H9" i="13"/>
  <c r="J118" i="13"/>
  <c r="K118" i="13"/>
  <c r="J116" i="13"/>
  <c r="K116" i="13"/>
  <c r="J114" i="13"/>
  <c r="K114" i="13"/>
  <c r="I71" i="13"/>
  <c r="J71" i="13" s="1"/>
  <c r="K71" i="13" s="1"/>
  <c r="J112" i="13"/>
  <c r="K112" i="13"/>
  <c r="J110" i="13"/>
  <c r="K110" i="13"/>
  <c r="K108" i="13"/>
  <c r="J106" i="13"/>
  <c r="K106" i="13"/>
  <c r="J104" i="13"/>
  <c r="K104" i="13"/>
  <c r="J102" i="13"/>
  <c r="K102" i="13"/>
  <c r="Q176" i="13"/>
  <c r="Q175" i="13" s="1"/>
  <c r="I176" i="13"/>
  <c r="I175" i="13" s="1"/>
  <c r="H176" i="13"/>
  <c r="H175" i="13" s="1"/>
  <c r="Q100" i="13"/>
  <c r="I100" i="13" s="1"/>
  <c r="Q57" i="13"/>
  <c r="I57" i="13" s="1"/>
  <c r="J57" i="13" s="1"/>
  <c r="K57" i="13" s="1"/>
  <c r="R14" i="13"/>
  <c r="R9" i="13" s="1"/>
  <c r="O14" i="13"/>
  <c r="Q14" i="13" s="1"/>
  <c r="K14" i="13"/>
  <c r="Q139" i="13"/>
  <c r="O98" i="13"/>
  <c r="Q98" i="13" s="1"/>
  <c r="I98" i="13" s="1"/>
  <c r="J98" i="13" s="1"/>
  <c r="Q55" i="13"/>
  <c r="I55" i="13" s="1"/>
  <c r="J55" i="13" s="1"/>
  <c r="K55" i="13" s="1"/>
  <c r="O12" i="13"/>
  <c r="Q12" i="13" s="1"/>
  <c r="K12" i="13"/>
  <c r="R96" i="13"/>
  <c r="R95" i="13" s="1"/>
  <c r="O96" i="13"/>
  <c r="Q53" i="13"/>
  <c r="I53" i="13" l="1"/>
  <c r="J53" i="13" s="1"/>
  <c r="K53" i="13" s="1"/>
  <c r="J176" i="13"/>
  <c r="J175" i="13" s="1"/>
  <c r="K9" i="13"/>
  <c r="J230" i="13"/>
  <c r="I229" i="13"/>
  <c r="Q52" i="13"/>
  <c r="I52" i="13" s="1"/>
  <c r="J52" i="13" s="1"/>
  <c r="K52" i="13" s="1"/>
  <c r="I202" i="13"/>
  <c r="J202" i="13" s="1"/>
  <c r="K202" i="13" s="1"/>
  <c r="I139" i="13"/>
  <c r="J139" i="13" s="1"/>
  <c r="K139" i="13" s="1"/>
  <c r="Q138" i="13"/>
  <c r="I138" i="13" s="1"/>
  <c r="J138" i="13" s="1"/>
  <c r="K138" i="13" s="1"/>
  <c r="O95" i="13"/>
  <c r="K176" i="13"/>
  <c r="K175" i="13" s="1"/>
  <c r="K100" i="13"/>
  <c r="J100" i="13"/>
  <c r="K98" i="13"/>
  <c r="O10" i="13"/>
  <c r="O9" i="13" s="1"/>
  <c r="K230" i="13" l="1"/>
  <c r="K229" i="13" s="1"/>
  <c r="J229" i="13"/>
  <c r="Q96" i="13"/>
  <c r="Q10" i="13"/>
  <c r="Q9" i="13" s="1"/>
  <c r="Q95" i="13" l="1"/>
  <c r="I95" i="13" s="1"/>
  <c r="I96" i="13"/>
  <c r="J95" i="13" l="1"/>
  <c r="K95" i="13"/>
  <c r="J96" i="13"/>
  <c r="K96" i="13"/>
</calcChain>
</file>

<file path=xl/sharedStrings.xml><?xml version="1.0" encoding="utf-8"?>
<sst xmlns="http://schemas.openxmlformats.org/spreadsheetml/2006/main" count="1623" uniqueCount="364">
  <si>
    <t>Приложение N 4</t>
  </si>
  <si>
    <t>к Порядку проведения мониторинга</t>
  </si>
  <si>
    <t>достижения результатов предоставления</t>
  </si>
  <si>
    <t>субсидий, в том числе грантов</t>
  </si>
  <si>
    <t>в форме субсидий, юридическим лицам,</t>
  </si>
  <si>
    <t>в том числе бюджетным и автономным</t>
  </si>
  <si>
    <t>учреждениям, индивидуальным</t>
  </si>
  <si>
    <t>предпринимателям, физическим лицам -</t>
  </si>
  <si>
    <t>производителям товаров, работ, услуг,</t>
  </si>
  <si>
    <t>утвержденному приказом Министерства</t>
  </si>
  <si>
    <t>финансов Российской Федерации</t>
  </si>
  <si>
    <t>от 27.04.2024 N 53н</t>
  </si>
  <si>
    <t>(форма)</t>
  </si>
  <si>
    <t>ИНФОРМАЦИЯ</t>
  </si>
  <si>
    <t>о мониторинге достижения результатов предоставления субсидии</t>
  </si>
  <si>
    <t>Коды</t>
  </si>
  <si>
    <t>по состоянию</t>
  </si>
  <si>
    <t>Дата</t>
  </si>
  <si>
    <t>Дата &lt;1&gt;</t>
  </si>
  <si>
    <t>Наименование финансового органа</t>
  </si>
  <si>
    <t>по Сводному реестру</t>
  </si>
  <si>
    <t>Наименование структурного элемента государственной (муниципальной) программы &lt;2&gt;</t>
  </si>
  <si>
    <t>по БК &lt;2&gt;</t>
  </si>
  <si>
    <t>Наименование субсидии</t>
  </si>
  <si>
    <t>по БК &lt;3&gt;</t>
  </si>
  <si>
    <t>Периодичность</t>
  </si>
  <si>
    <t>Раздел I. Информация о достижении контрольных точек в целях</t>
  </si>
  <si>
    <t>достижения результатов предоставления субсидии</t>
  </si>
  <si>
    <t>N п/п</t>
  </si>
  <si>
    <t>Наименование данных</t>
  </si>
  <si>
    <t>Количество &lt;4&gt;</t>
  </si>
  <si>
    <t>X</t>
  </si>
  <si>
    <t>достигнутые в отчетном периоде контрольные точки, 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</si>
  <si>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</si>
  <si>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</si>
  <si>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</si>
  <si>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</si>
  <si>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недостигнутые контрольные точки, в том числе: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</si>
  <si>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</si>
  <si>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 в том числе: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</si>
  <si>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</si>
  <si>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</si>
  <si>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...</t>
  </si>
  <si>
    <t>недостигнутые в отчетном периоде контрольные точки, в том числе:</t>
  </si>
  <si>
    <t>Раздел II. Информация о достижении результатов</t>
  </si>
  <si>
    <t>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</si>
  <si>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</si>
  <si>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</si>
  <si>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</si>
  <si>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</si>
  <si>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</si>
  <si>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</si>
  <si>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</si>
  <si>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</si>
  <si>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</si>
  <si>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</si>
  <si>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</si>
  <si>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</si>
  <si>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</si>
  <si>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</si>
  <si>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</si>
  <si>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плановая</t>
  </si>
  <si>
    <t>фактическая/прогнозная</t>
  </si>
  <si>
    <t>распределенный по получателям субсидии, руб.</t>
  </si>
  <si>
    <t>нераспределенный, руб.</t>
  </si>
  <si>
    <t>обязательств, руб.</t>
  </si>
  <si>
    <t>денежных обязательств, руб.</t>
  </si>
  <si>
    <t>с даты заключения соглашения</t>
  </si>
  <si>
    <t>из них с начала текущего финансового года</t>
  </si>
  <si>
    <t>Результат предоставления субсидии:</t>
  </si>
  <si>
    <t>Контрольная точка:</t>
  </si>
  <si>
    <t>--------------------------------</t>
  </si>
  <si>
    <t>&lt;1&gt; Дата формирования настоящей Информации о мониторинге достижения результатов предоставления субсидии.</t>
  </si>
  <si>
    <t>&lt;2&gt; Наименование структурного элемента государственной (муниципальной) программы (в случае предоставления субсидии для достижения результатов, включенных в государственные (муниципальные) программы) с отражением в кодовой зоне 4 и 5 разрядов целевой статьи расходов соответствующего бюджета бюджетной системы Российской Федерации.</t>
  </si>
  <si>
    <t>&lt;3&gt; 13 - 17 разряды целевой статьи расходов соответствующего бюджета бюджетной системы Российской Федерации.</t>
  </si>
  <si>
    <t>&lt;4&gt; Количество контрольных точек в графе 3 раздела I настоящего приложения:</t>
  </si>
  <si>
    <t>&lt;5&gt; Показатели раздела II настоящего приложения:</t>
  </si>
  <si>
    <t>для строк "Результат предоставления субсидии":</t>
  </si>
  <si>
    <t>в части графы 12 разница между значением результата предоставления субсидии на текущий финансовый год, указанным при обосновании бюджетных ассигнований по соответствующей субсидии, и суммой конечных значений результатов предоставления субсидии, включенных в заключенные по субсидии соглашения о предоставлении субсидии, в том числе гранта в форме субсидии (далее - соглашение) (в случае, если значение результата предоставления субсидии утверждено при обосновании бюджетных ассигнований по соответствующей субсидии);</t>
  </si>
  <si>
    <t>для иных строк:</t>
  </si>
  <si>
    <t>в части графы 15 соответствующие показатели, установленные в приложениях к соглашениям, в которых определяется размер субсидии, предусмотренный для достижения результата предоставления субсидии;</t>
  </si>
  <si>
    <t>в части графы 17 соответствующие показатели, установленные в приложениях к соглашениям, в которых определяется объем обязательств, принятых в целях достижения результата предоставления субсидии в текущем финансовом году (объем принятых получателями субсидии на отчетную дату обязательств, источником финансового обеспечения которых является субсидия);</t>
  </si>
  <si>
    <t>в части графы 18 показатели, установленные в приложениях к соглашениям, в которых определяется объем денежных обязательств, принятых в целях достижения результата предоставления субсидии в текущем финансовом году (объем денежных обязательств (за исключением авансов), принятых получателями субсидии на отчетную дату в целях достижения результатов предоставления субсидии).</t>
  </si>
  <si>
    <t>1</t>
  </si>
  <si>
    <t>1.1</t>
  </si>
  <si>
    <t>1.2</t>
  </si>
  <si>
    <t>1.3</t>
  </si>
  <si>
    <t>1.4</t>
  </si>
  <si>
    <t>1.1.1</t>
  </si>
  <si>
    <t>1.1.2</t>
  </si>
  <si>
    <t>1.1.3</t>
  </si>
  <si>
    <t>1.3.1</t>
  </si>
  <si>
    <t>1.3.2</t>
  </si>
  <si>
    <t>1.4.1</t>
  </si>
  <si>
    <t>1.4.2</t>
  </si>
  <si>
    <t>…</t>
  </si>
  <si>
    <t>2</t>
  </si>
  <si>
    <t>2.1</t>
  </si>
  <si>
    <t>2.1.1</t>
  </si>
  <si>
    <t>2.1.2</t>
  </si>
  <si>
    <t>2.1.3</t>
  </si>
  <si>
    <t>2.2</t>
  </si>
  <si>
    <t>2.3</t>
  </si>
  <si>
    <t>2.3.1</t>
  </si>
  <si>
    <t>2.3.2</t>
  </si>
  <si>
    <t>2.4</t>
  </si>
  <si>
    <t>2.4.1</t>
  </si>
  <si>
    <t>2.4.2</t>
  </si>
  <si>
    <t>по строке 1.1 в разрезе результатов предоставления субсидии исходя из суммы количества контрольных точек, указанных в строках 1.1.1 - 1.1.3 в разрезе результатов предоставления субсидии;</t>
  </si>
  <si>
    <t>по строкам 1.1.1 - 1.1.3 исходя из количества контрольных точек, по которым дата фактического достижения, указанная в графе 14 раздела II настоящего приложения, соответствует отчетному периоду, отраженных в разрезе получателей субсидии;</t>
  </si>
  <si>
    <t>по строке 1.2 в разрезе результатов предоставления субсидии исходя из количества контрольных точек, по которым дата фактического достижения, указанная в графе 14 раздела II настоящего приложения, наступила в периодах, предшествующих отчетному, отраженных в разрезе получателей субсидии;</t>
  </si>
  <si>
    <t>по строке 1.3 в разрезе результатов предоставления субсидии исходя из суммы количества контрольных точек, указанных в строках 1.3.1, 1.3.2 в разрезе результатов предоставления субсидии;</t>
  </si>
  <si>
    <t>по строкам 1.3.1, 1.3.2 исходя из количества контрольных точек, по которым на конец отчетного периода в графе 14 раздела II настоящего приложения отсутствует информация о фактическом достижении, отраженных в разрезе получателей субсидии;</t>
  </si>
  <si>
    <t>по строке 1.4 в разрезе результатов предоставления субсидии исходя из суммы количества контрольных точек, указанных в строках 1.4.1, 1.4.2 в разрезе результатов предоставления субсидии;</t>
  </si>
  <si>
    <t>по строке 1.4.1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соответствует или наступает ранее плановой даты, указанной в графе 13 раздела II настоящего приложения, отраженных в разрезе получателей субсидии;</t>
  </si>
  <si>
    <t>по строке 1.4.2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наступает позднее плановой даты, указанной в графе 13 раздела II настоящего приложения, отраженных в разрезе получателей субсидии.</t>
  </si>
  <si>
    <t>в части граф 5, 6 информация о значении результата предоставления субсидии, утвержденном при обосновании бюджетных ассигнований по соответствующей субсидии;</t>
  </si>
  <si>
    <t>в части граф 7 - 11, 15, 17, 18 сумма показателей указанных граф по строке "Результат предоставления субсидии" в разрезе получателей субсидии;</t>
  </si>
  <si>
    <t>в части графы 16 разница между размером субсидии, утвержденным при обосновании бюджетных ассигнований по соответствующей субсидии, и показателем графы 15;</t>
  </si>
  <si>
    <t>в части граф 2 - 6, 8, 10, 11, 13, 14 показатели граф 1 - 10 отчетов о реализации плана мероприятий по достижению результатов предоставления субсидии, сформированных в соответствии с пунктом 6 настоящего Порядка;</t>
  </si>
  <si>
    <t>в части граф 7, 9 соответствующие показатели, установленные в приложениях к соглашениям, в которых определяются плановые и фактические значения результатов предоставления субсидии с даты заключения соглашений;</t>
  </si>
  <si>
    <t>Субсидии для последующих выплат физическим лицам</t>
  </si>
  <si>
    <t>Субсидии бюджетным и автономным учреждениям на иные цели</t>
  </si>
  <si>
    <t>Субсидия на приобретение товаров, работ услуг</t>
  </si>
  <si>
    <t>Человек</t>
  </si>
  <si>
    <t>Процент</t>
  </si>
  <si>
    <t>Штук</t>
  </si>
  <si>
    <t>МАДОУ № 1</t>
  </si>
  <si>
    <t>МАДОУ № 2</t>
  </si>
  <si>
    <t>МБДОУ № 3</t>
  </si>
  <si>
    <t>МБДОУ № 4</t>
  </si>
  <si>
    <t>МБДОУ № 6</t>
  </si>
  <si>
    <t>МАДОУ № 7</t>
  </si>
  <si>
    <t>МАДОУ № 12</t>
  </si>
  <si>
    <t>МАДОУ № 13</t>
  </si>
  <si>
    <t>МБДОУ № 15</t>
  </si>
  <si>
    <t>МБДОУ № 18</t>
  </si>
  <si>
    <t>МБДОУ № 20</t>
  </si>
  <si>
    <t>МАДОУ № 21</t>
  </si>
  <si>
    <t>МБДОУ № 23</t>
  </si>
  <si>
    <t>МАДОУ № 24</t>
  </si>
  <si>
    <t>МБДОУ № 25</t>
  </si>
  <si>
    <t>МБДОУ № 26</t>
  </si>
  <si>
    <t>МБДОУ № 28</t>
  </si>
  <si>
    <t>МБДОУ № 27</t>
  </si>
  <si>
    <t>МАДОУ № 29</t>
  </si>
  <si>
    <t>МАДОУ ЦРР-ДС № 30</t>
  </si>
  <si>
    <t>МАДОУ № 31</t>
  </si>
  <si>
    <t>Выплаты осуществлены</t>
  </si>
  <si>
    <t>Подготовлена программа мероприятия</t>
  </si>
  <si>
    <t>Заключен договор на закупку товаров, работ, услуг</t>
  </si>
  <si>
    <t>Приобретенные товары поставлены на баланс</t>
  </si>
  <si>
    <t xml:space="preserve"> Субсидии на оказание услуг (выполнение работ)</t>
  </si>
  <si>
    <t>Услуга оказана (работы выполнены)</t>
  </si>
  <si>
    <t>Утверждены (одобрены, сформированы) документы, необходимые для оказания услуги (выполнения работы)</t>
  </si>
  <si>
    <t>МАДОУ № 30</t>
  </si>
  <si>
    <t>МБОУ СОШ № 117</t>
  </si>
  <si>
    <t>МБОУ СОШ № 121</t>
  </si>
  <si>
    <t>МБОУ СКОШ № 122</t>
  </si>
  <si>
    <t>МБОУ СОШ № 125</t>
  </si>
  <si>
    <t>МБОУ СКОШ № 125</t>
  </si>
  <si>
    <t>МБОУ СОШ № 126</t>
  </si>
  <si>
    <t>МБОУ Гимназия № 127</t>
  </si>
  <si>
    <t>МБОУ СКОШ № 128</t>
  </si>
  <si>
    <t>МБОУ СОШ № 135</t>
  </si>
  <si>
    <t>20.02.2025
25.02.2025</t>
  </si>
  <si>
    <t>МАУ ДОЦ "Орленок"</t>
  </si>
  <si>
    <t>10. Результат предоставления субсидии на проведение ремонтных работ по замене оконных блоков в муниципальных общеобразовательных организациях 
(КЦСР 44 1 Ю4 03172, 44 1 Ю4 S3172)</t>
  </si>
  <si>
    <t>1. Результат предоставления субсидии на 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образовательные программы дошкольного образования, через предоставление компенсации части родительской платы 
(Доп.ЭК 500.90)</t>
  </si>
  <si>
    <t>2 .Результат предоставления субсидии на предоставление льгот за присмотр и уход в дошкольных образовательных организациях в соответствии с нормативно-правовыми актами 
(Доп.Эк 500.91)</t>
  </si>
  <si>
    <t>3. Результат предоставления субсидии (субвенции) на осуществление переданных государственных полномочий по предоставлению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 
(КЦСР 44 1 73 04090)</t>
  </si>
  <si>
    <t>4. Результат предоставления субсидии на проведение различных мероприятий муниципального уровня, обеспечение участия обучающихся в областных, российских и международных мероприятиях 
(Доп.Эк 500.70, 600.14, 600.15)</t>
  </si>
  <si>
    <t>5. Результат предоставления субсидии на выплату единовременной помощи молодым специалистам 
(Доп.Эк 211.12, 213.12)</t>
  </si>
  <si>
    <t>6. Результат предоставления субсидии на оснащение современным оборудованием муниципальных образовательных организаций, реализующих образовательные программы дошкольного образования, для получения детьми качественного образования 
(КЦСР 44 1 73 S4040)</t>
  </si>
  <si>
    <t>7. Результат предоставления субсидии на реализацию инициативных проектов 
(МП "22")</t>
  </si>
  <si>
    <t>8. Результат предоставления субсидии на разработку проектно-сметной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 
(КЦСР 44 1 73 S4110)</t>
  </si>
  <si>
    <t>9. Результат предоставления субсидии на выплату денежного поощрения (премии) обучающихся общеобразовательных учреждений 
(Доп.Эк 500.90)</t>
  </si>
  <si>
    <t>12. Результат предоставления субсидии на реализацию мероприятий по модернизации школьных систем образования
(КЦСР 44 1 Ю4 57500)</t>
  </si>
  <si>
    <t>11. Результат предоставления субсидии на 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
(КЦСР 44 1 Ю4 03171, 44 1 Ю4 S3171)</t>
  </si>
  <si>
    <t>13. Результат предоставления субсидии на проведение культурно-массовых и образовательных мероприятий (муниципальная программа "Подготовка и проведение мероприятий, посвященных 80-й годовщине Победы в Великой Отечественной войне 1941-1945 гг."
(МП "80")</t>
  </si>
  <si>
    <t>14. Результат предоставления субсидии на приобретение оборудования и мебели для пищеблока и столовой МАУ ДОЦ "Орлёнок"
(Доп.Эк 500.09)</t>
  </si>
  <si>
    <t>15. Результат предоставления субсидии на проведение капитального ремонта актового зала МАУ ДОЦ «Орлёнок» по адресу: Челябинская область, Снежинск, Парковая, 32
(Доп.ЭК 836.03)</t>
  </si>
  <si>
    <r>
      <t xml:space="preserve">на "01" </t>
    </r>
    <r>
      <rPr>
        <u/>
        <sz val="12"/>
        <color theme="1"/>
        <rFont val="Times New Roman"/>
        <family val="1"/>
        <charset val="204"/>
      </rPr>
      <t>апреля</t>
    </r>
    <r>
      <rPr>
        <sz val="12"/>
        <color theme="1"/>
        <rFont val="Times New Roman"/>
        <family val="1"/>
        <charset val="204"/>
      </rPr>
      <t xml:space="preserve"> 2025 г.</t>
    </r>
  </si>
  <si>
    <t>квартальная</t>
  </si>
  <si>
    <t xml:space="preserve">Результат предоставления субсидии на 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образовательные программы дошкольного образования, через предоставление компенсации части родительской платы </t>
  </si>
  <si>
    <t xml:space="preserve">Результат предоставления субсидии на предоставление льгот за присмотр и уход в дошкольных образовательных организациях в соответствии с нормативно-правовыми актами </t>
  </si>
  <si>
    <t>3</t>
  </si>
  <si>
    <t xml:space="preserve">Результат предоставления субсидии (субвенции) на осуществление переданных государственных полномочий по предоставлению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 </t>
  </si>
  <si>
    <t>3.1</t>
  </si>
  <si>
    <t>3.1.1</t>
  </si>
  <si>
    <t>3.1.2</t>
  </si>
  <si>
    <t>3.1.3</t>
  </si>
  <si>
    <t>3.2</t>
  </si>
  <si>
    <t>3.3</t>
  </si>
  <si>
    <t>3.3.1</t>
  </si>
  <si>
    <t>3.3.2</t>
  </si>
  <si>
    <t>3.4</t>
  </si>
  <si>
    <t>3.4.1</t>
  </si>
  <si>
    <t>3.4.2</t>
  </si>
  <si>
    <t>4</t>
  </si>
  <si>
    <t xml:space="preserve">Результат предоставления субсидии на проведение различных мероприятий муниципального уровня, обеспечение участия обучающихся в областных, российских и международных мероприятиях </t>
  </si>
  <si>
    <t>4.1</t>
  </si>
  <si>
    <t>4.1.1</t>
  </si>
  <si>
    <t>4.1.2</t>
  </si>
  <si>
    <t>4.1.3</t>
  </si>
  <si>
    <t>4.2</t>
  </si>
  <si>
    <t>4.3</t>
  </si>
  <si>
    <t>4.3.1</t>
  </si>
  <si>
    <t>4.3.2</t>
  </si>
  <si>
    <t>4.4</t>
  </si>
  <si>
    <t>4.4.1</t>
  </si>
  <si>
    <t>4.4.2</t>
  </si>
  <si>
    <t>5</t>
  </si>
  <si>
    <t xml:space="preserve">Результат предоставления субсидии на выплату единовременной помощи молодым специалистам </t>
  </si>
  <si>
    <t>5.1</t>
  </si>
  <si>
    <t>5.1.1</t>
  </si>
  <si>
    <t>5.1.2</t>
  </si>
  <si>
    <t>5.1.3</t>
  </si>
  <si>
    <t>5.2</t>
  </si>
  <si>
    <t>5.3</t>
  </si>
  <si>
    <t>5.3.1</t>
  </si>
  <si>
    <t>5.3.2</t>
  </si>
  <si>
    <t>5.4</t>
  </si>
  <si>
    <t>5.4.1</t>
  </si>
  <si>
    <t>5.4.2</t>
  </si>
  <si>
    <t>6</t>
  </si>
  <si>
    <t xml:space="preserve">Результат предоставления субсидии на оснащение современным оборудованием муниципальных образовательных организаций, реализующих образовательные программы дошкольного образования, для получения детьми качественного образования </t>
  </si>
  <si>
    <t>6.1</t>
  </si>
  <si>
    <t>6.1.1</t>
  </si>
  <si>
    <t>6.1.2</t>
  </si>
  <si>
    <t>6.1.3</t>
  </si>
  <si>
    <t>6.2</t>
  </si>
  <si>
    <t>6.3</t>
  </si>
  <si>
    <t>6.3.1</t>
  </si>
  <si>
    <t>6.3.2</t>
  </si>
  <si>
    <t>6.4</t>
  </si>
  <si>
    <t>6.4.1</t>
  </si>
  <si>
    <t>6.4.2</t>
  </si>
  <si>
    <t>7</t>
  </si>
  <si>
    <t>Результат предоставления субсидии на реализацию инициативных проектов</t>
  </si>
  <si>
    <t>7.1</t>
  </si>
  <si>
    <t>7.1.1</t>
  </si>
  <si>
    <t>7.1.2</t>
  </si>
  <si>
    <t>7.1.3</t>
  </si>
  <si>
    <t>7.2</t>
  </si>
  <si>
    <t>7.3</t>
  </si>
  <si>
    <t>7.3.1</t>
  </si>
  <si>
    <t>7.3.2</t>
  </si>
  <si>
    <t>7.4</t>
  </si>
  <si>
    <t>7.4.1</t>
  </si>
  <si>
    <t>7.4.2</t>
  </si>
  <si>
    <t>8</t>
  </si>
  <si>
    <t>Результат предоставления субсидии на разработку проектно-сметной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</t>
  </si>
  <si>
    <t>8.1</t>
  </si>
  <si>
    <t>8.1.1</t>
  </si>
  <si>
    <t>8.1.2</t>
  </si>
  <si>
    <t>8.1.3</t>
  </si>
  <si>
    <t>8.2</t>
  </si>
  <si>
    <t>8.3</t>
  </si>
  <si>
    <t>8.3.1</t>
  </si>
  <si>
    <t>8.3.2</t>
  </si>
  <si>
    <t>8.4</t>
  </si>
  <si>
    <t>8.4.1</t>
  </si>
  <si>
    <t>8.4.2</t>
  </si>
  <si>
    <t>9</t>
  </si>
  <si>
    <t xml:space="preserve">Результат предоставления субсидии на выплату денежного поощрения (премии) обучающихся общеобразовательных учреждений  </t>
  </si>
  <si>
    <t>9.1</t>
  </si>
  <si>
    <t>9.1.1</t>
  </si>
  <si>
    <t>9.1.2</t>
  </si>
  <si>
    <t>9.1.3</t>
  </si>
  <si>
    <t>9.2</t>
  </si>
  <si>
    <t>9.3</t>
  </si>
  <si>
    <t>9.3.1</t>
  </si>
  <si>
    <t>9.3.2</t>
  </si>
  <si>
    <t>9.4</t>
  </si>
  <si>
    <t>9.4.1</t>
  </si>
  <si>
    <t>9.4.2</t>
  </si>
  <si>
    <t>10</t>
  </si>
  <si>
    <t>10.1</t>
  </si>
  <si>
    <t>10.1.1</t>
  </si>
  <si>
    <t>10.1.2</t>
  </si>
  <si>
    <t>10.1.3</t>
  </si>
  <si>
    <t>10.2</t>
  </si>
  <si>
    <t>10.3</t>
  </si>
  <si>
    <t>10.3.1</t>
  </si>
  <si>
    <t>10.3.2</t>
  </si>
  <si>
    <t>10.4</t>
  </si>
  <si>
    <t>10.4.1</t>
  </si>
  <si>
    <t>10.4.2</t>
  </si>
  <si>
    <t>Результат предоставления субсидии на проведение ремонтных работ по замене оконных блоков в муниципальных общеобразовательных организациях</t>
  </si>
  <si>
    <t>11</t>
  </si>
  <si>
    <t>11.1</t>
  </si>
  <si>
    <t>11.1.1</t>
  </si>
  <si>
    <t>11.1.2</t>
  </si>
  <si>
    <t>11.1.3</t>
  </si>
  <si>
    <t>11.2</t>
  </si>
  <si>
    <t>11.3</t>
  </si>
  <si>
    <t>11.3.1</t>
  </si>
  <si>
    <t>11.3.2</t>
  </si>
  <si>
    <t>11.4</t>
  </si>
  <si>
    <t>11.4.1</t>
  </si>
  <si>
    <t>11.4.2</t>
  </si>
  <si>
    <t>Результат предоставления субсидии на 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</si>
  <si>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>12</t>
  </si>
  <si>
    <t>12.1</t>
  </si>
  <si>
    <t>12.1.1</t>
  </si>
  <si>
    <t>12.1.2</t>
  </si>
  <si>
    <t>12.1.3</t>
  </si>
  <si>
    <t>12.2</t>
  </si>
  <si>
    <t>12.3</t>
  </si>
  <si>
    <t>12.3.1</t>
  </si>
  <si>
    <t>12.3.2</t>
  </si>
  <si>
    <t>12.4</t>
  </si>
  <si>
    <t>12.4.1</t>
  </si>
  <si>
    <t>12.4.2</t>
  </si>
  <si>
    <t>13</t>
  </si>
  <si>
    <t>Результат предоставления субсидии на реализацию мероприятий по модернизации школьных систем образования</t>
  </si>
  <si>
    <t>13.1</t>
  </si>
  <si>
    <t>13.1.1</t>
  </si>
  <si>
    <t>13.1.2</t>
  </si>
  <si>
    <t>13.1.3</t>
  </si>
  <si>
    <t>13.2</t>
  </si>
  <si>
    <t>13.3</t>
  </si>
  <si>
    <t>13.3.1</t>
  </si>
  <si>
    <t>13.3.2</t>
  </si>
  <si>
    <t>13.4</t>
  </si>
  <si>
    <t>13.4.1</t>
  </si>
  <si>
    <t>13.4.2</t>
  </si>
  <si>
    <t>Результат предоставления субсидии на проведение культурно-массовых и образовательных мероприятий (муниципальная программа "Подготовка и проведение мероприятий, посвященных 80-й годовщине Победы в Великой Отечественной войне 1941-1945 гг."</t>
  </si>
  <si>
    <t>14</t>
  </si>
  <si>
    <t>14.1</t>
  </si>
  <si>
    <t>14.1.1</t>
  </si>
  <si>
    <t>14.1.2</t>
  </si>
  <si>
    <t>14.1.3</t>
  </si>
  <si>
    <t>14.2</t>
  </si>
  <si>
    <t>14.3</t>
  </si>
  <si>
    <t>14.3.1</t>
  </si>
  <si>
    <t>14.3.2</t>
  </si>
  <si>
    <t>14.4</t>
  </si>
  <si>
    <t>14.4.1</t>
  </si>
  <si>
    <t>14.4.2</t>
  </si>
  <si>
    <t>Результат предоставления субсидии на приобретение оборудования и мебели для пищеблока и столовой МАУ ДОЦ "Орлёнок"</t>
  </si>
  <si>
    <t>15</t>
  </si>
  <si>
    <t>15.1</t>
  </si>
  <si>
    <t>15.1.1</t>
  </si>
  <si>
    <t>15.1.2</t>
  </si>
  <si>
    <t>15.1.3</t>
  </si>
  <si>
    <t>15.2</t>
  </si>
  <si>
    <t>15.3</t>
  </si>
  <si>
    <t>15.3.1</t>
  </si>
  <si>
    <t>15.3.2</t>
  </si>
  <si>
    <t>15.4</t>
  </si>
  <si>
    <t>15.4.1</t>
  </si>
  <si>
    <t>15.4.2</t>
  </si>
  <si>
    <t>Муниципальное казённое учреждение "Финансовое управление Снежинского городского округа"</t>
  </si>
  <si>
    <t>Субсидии бюджетным (автономным) учреждениям на иные цели</t>
  </si>
  <si>
    <t>Муниципальная программа «Развитие образования в Снежинском городском округе» на 2023 - 2030 гг.</t>
  </si>
  <si>
    <t>Постановление Правительства РФ от 25.10.2023 № 1780</t>
  </si>
  <si>
    <t>Об утверждении Правил предоставления из бюджетов бюджетной системы Российской Федерации субсидий, в том числе грантов в форме субсидий, юридическим лицам, индивидуальным предпринимателям, а также физическим лицам - производителям товаров, работ, услуг</t>
  </si>
  <si>
    <t>© Материал из Справочная система «Госфинансы».</t>
  </si>
  <si>
    <t>Подробнее: https://gosfinansy.ru/#/document/99/1304140172/ZAP320C3PG/?of=copy-3821b11993</t>
  </si>
  <si>
    <r>
      <t xml:space="preserve">В целях проведения мониторинга достижения результата предоставления субсидии главный распорядитель бюджетных средств формирует план мероприятий по достижению результата предоставления субсидии по форме, установленной порядком проведения мониторинга достижения результата, в котором отражаются контрольные точки по каждому результату предоставления субсидии. План мероприятий по достижению результата предоставления субсидии формируется с указанием </t>
    </r>
    <r>
      <rPr>
        <sz val="8"/>
        <color rgb="FFFF0000"/>
        <rFont val="Arial"/>
        <family val="2"/>
        <charset val="204"/>
      </rPr>
      <t>не менее одной контрольной точки в квартал.     </t>
    </r>
  </si>
  <si>
    <t>Мероприятия завершены</t>
  </si>
  <si>
    <t>Дворец творчества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</si>
</sst>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Yu Gothic UI Semilight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Yu Gothic UI Semilight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u/>
      <sz val="2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4"/>
      <color rgb="FF0000FF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8"/>
      <color rgb="FF222222"/>
      <name val="Arial"/>
      <family val="2"/>
      <charset val="204"/>
    </font>
    <font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right" vertical="center" wrapText="1"/>
    </xf>
    <xf numFmtId="0" fontId="0" fillId="0" borderId="0" xfId="0" applyFont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/>
    <xf numFmtId="0" fontId="7" fillId="0" borderId="1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11" fillId="0" borderId="0" xfId="0" applyFont="1"/>
    <xf numFmtId="0" fontId="1" fillId="0" borderId="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14" fontId="13" fillId="0" borderId="2" xfId="0" applyNumberFormat="1" applyFont="1" applyBorder="1" applyAlignment="1">
      <alignment vertical="center" wrapText="1"/>
    </xf>
    <xf numFmtId="14" fontId="1" fillId="2" borderId="2" xfId="0" applyNumberFormat="1" applyFont="1" applyFill="1" applyBorder="1" applyAlignment="1">
      <alignment vertical="center" wrapText="1"/>
    </xf>
    <xf numFmtId="14" fontId="1" fillId="0" borderId="2" xfId="0" applyNumberFormat="1" applyFont="1" applyFill="1" applyBorder="1" applyAlignment="1">
      <alignment vertical="center" wrapText="1"/>
    </xf>
    <xf numFmtId="0" fontId="15" fillId="0" borderId="0" xfId="0" applyFont="1"/>
    <xf numFmtId="4" fontId="1" fillId="0" borderId="2" xfId="0" applyNumberFormat="1" applyFont="1" applyBorder="1" applyAlignment="1">
      <alignment horizontal="right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3" fillId="0" borderId="2" xfId="0" applyFont="1" applyFill="1" applyBorder="1" applyAlignment="1">
      <alignment vertical="center" wrapText="1"/>
    </xf>
    <xf numFmtId="9" fontId="13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vertical="center" wrapText="1"/>
    </xf>
    <xf numFmtId="0" fontId="18" fillId="0" borderId="0" xfId="0" applyFont="1"/>
    <xf numFmtId="14" fontId="1" fillId="0" borderId="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Border="1" applyAlignment="1">
      <alignment vertical="center" wrapText="1"/>
    </xf>
    <xf numFmtId="4" fontId="18" fillId="0" borderId="0" xfId="0" applyNumberFormat="1" applyFont="1"/>
    <xf numFmtId="9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0" fontId="20" fillId="0" borderId="0" xfId="0" applyFont="1"/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0" fontId="2" fillId="0" borderId="0" xfId="1" applyAlignment="1">
      <alignment wrapText="1"/>
    </xf>
    <xf numFmtId="14" fontId="1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0" applyFont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gosfinans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3"/>
  <sheetViews>
    <sheetView tabSelected="1" view="pageBreakPreview" topLeftCell="A11" zoomScale="85" zoomScaleSheetLayoutView="85" workbookViewId="0">
      <selection activeCell="E458" sqref="E458"/>
    </sheetView>
  </sheetViews>
  <sheetFormatPr defaultRowHeight="18.75" x14ac:dyDescent="0.3"/>
  <cols>
    <col min="1" max="1" width="24.59765625" bestFit="1" customWidth="1"/>
    <col min="2" max="2" width="48.5" customWidth="1"/>
    <col min="3" max="3" width="19.19921875" customWidth="1"/>
    <col min="4" max="4" width="12.796875" customWidth="1"/>
    <col min="5" max="5" width="12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79" t="s">
        <v>13</v>
      </c>
      <c r="B16" s="79"/>
      <c r="C16" s="79"/>
      <c r="D16" s="79"/>
      <c r="E16" s="79"/>
    </row>
    <row r="17" spans="1:5" x14ac:dyDescent="0.3">
      <c r="A17" s="79" t="s">
        <v>14</v>
      </c>
      <c r="B17" s="79"/>
      <c r="C17" s="79"/>
      <c r="D17" s="79"/>
      <c r="E17" s="79"/>
    </row>
    <row r="18" spans="1:5" x14ac:dyDescent="0.3">
      <c r="A18" s="3"/>
    </row>
    <row r="19" spans="1:5" x14ac:dyDescent="0.3">
      <c r="A19" s="80"/>
      <c r="B19" s="80"/>
      <c r="C19" s="80"/>
      <c r="D19" s="81"/>
      <c r="E19" s="28" t="s">
        <v>15</v>
      </c>
    </row>
    <row r="20" spans="1:5" x14ac:dyDescent="0.3">
      <c r="A20" s="80"/>
      <c r="B20" s="5" t="s">
        <v>16</v>
      </c>
      <c r="C20" s="80"/>
      <c r="D20" s="82" t="s">
        <v>17</v>
      </c>
      <c r="E20" s="83">
        <v>45748</v>
      </c>
    </row>
    <row r="21" spans="1:5" x14ac:dyDescent="0.3">
      <c r="A21" s="80"/>
      <c r="B21" s="5" t="s">
        <v>182</v>
      </c>
      <c r="C21" s="80"/>
      <c r="D21" s="82"/>
      <c r="E21" s="84"/>
    </row>
    <row r="22" spans="1:5" s="15" customFormat="1" x14ac:dyDescent="0.3">
      <c r="A22" s="8"/>
      <c r="B22" s="8"/>
      <c r="C22" s="8"/>
      <c r="D22" s="26" t="s">
        <v>18</v>
      </c>
      <c r="E22" s="76">
        <v>45852</v>
      </c>
    </row>
    <row r="23" spans="1:5" s="15" customFormat="1" ht="45" customHeight="1" thickBot="1" x14ac:dyDescent="0.35">
      <c r="A23" s="25" t="s">
        <v>19</v>
      </c>
      <c r="B23" s="7" t="s">
        <v>354</v>
      </c>
      <c r="C23" s="8"/>
      <c r="D23" s="27" t="s">
        <v>20</v>
      </c>
      <c r="E23" s="29"/>
    </row>
    <row r="24" spans="1:5" s="15" customFormat="1" ht="75" customHeight="1" thickBot="1" x14ac:dyDescent="0.35">
      <c r="A24" s="24" t="s">
        <v>21</v>
      </c>
      <c r="B24" s="7" t="s">
        <v>356</v>
      </c>
      <c r="C24" s="8"/>
      <c r="D24" s="1" t="s">
        <v>22</v>
      </c>
      <c r="E24" s="29"/>
    </row>
    <row r="25" spans="1:5" s="15" customFormat="1" ht="32.25" customHeight="1" thickBot="1" x14ac:dyDescent="0.35">
      <c r="A25" s="25" t="s">
        <v>23</v>
      </c>
      <c r="B25" s="7" t="s">
        <v>355</v>
      </c>
      <c r="C25" s="8"/>
      <c r="D25" s="1" t="s">
        <v>24</v>
      </c>
      <c r="E25" s="29"/>
    </row>
    <row r="26" spans="1:5" ht="19.5" thickBot="1" x14ac:dyDescent="0.35">
      <c r="A26" s="25" t="s">
        <v>25</v>
      </c>
      <c r="B26" s="7" t="s">
        <v>183</v>
      </c>
      <c r="C26" s="4"/>
      <c r="D26" s="30"/>
      <c r="E26" s="29"/>
    </row>
    <row r="27" spans="1:5" x14ac:dyDescent="0.3">
      <c r="A27" s="3"/>
    </row>
    <row r="28" spans="1:5" s="32" customFormat="1" ht="26.25" x14ac:dyDescent="0.4">
      <c r="A28" s="77" t="s">
        <v>26</v>
      </c>
      <c r="B28" s="78"/>
      <c r="C28" s="78"/>
    </row>
    <row r="29" spans="1:5" s="32" customFormat="1" ht="26.25" x14ac:dyDescent="0.4">
      <c r="A29" s="77" t="s">
        <v>27</v>
      </c>
      <c r="B29" s="78"/>
      <c r="C29" s="78"/>
    </row>
    <row r="30" spans="1:5" ht="19.5" thickBot="1" x14ac:dyDescent="0.35">
      <c r="A30" s="3"/>
    </row>
    <row r="31" spans="1:5" s="20" customFormat="1" ht="19.5" thickBot="1" x14ac:dyDescent="0.35">
      <c r="A31" s="22" t="s">
        <v>28</v>
      </c>
      <c r="B31" s="23" t="s">
        <v>29</v>
      </c>
      <c r="C31" s="21" t="s">
        <v>30</v>
      </c>
    </row>
    <row r="32" spans="1:5" ht="19.5" thickBot="1" x14ac:dyDescent="0.35">
      <c r="A32" s="9">
        <v>1</v>
      </c>
      <c r="B32" s="10">
        <v>2</v>
      </c>
      <c r="C32" s="10">
        <v>3</v>
      </c>
    </row>
    <row r="33" spans="1:3" ht="127.9" customHeight="1" thickBot="1" x14ac:dyDescent="0.35">
      <c r="A33" s="14" t="s">
        <v>83</v>
      </c>
      <c r="B33" s="6" t="s">
        <v>184</v>
      </c>
      <c r="C33" s="10" t="s">
        <v>31</v>
      </c>
    </row>
    <row r="34" spans="1:3" ht="19.5" thickBot="1" x14ac:dyDescent="0.35">
      <c r="A34" s="14" t="s">
        <v>84</v>
      </c>
      <c r="B34" s="6" t="s">
        <v>32</v>
      </c>
      <c r="C34" s="10">
        <v>0</v>
      </c>
    </row>
    <row r="35" spans="1:3" ht="19.5" thickBot="1" x14ac:dyDescent="0.35">
      <c r="A35" s="14" t="s">
        <v>88</v>
      </c>
      <c r="B35" s="11" t="s">
        <v>33</v>
      </c>
      <c r="C35" s="10">
        <v>0</v>
      </c>
    </row>
    <row r="36" spans="1:3" ht="19.5" thickBot="1" x14ac:dyDescent="0.35">
      <c r="A36" s="14" t="s">
        <v>89</v>
      </c>
      <c r="B36" s="11" t="s">
        <v>34</v>
      </c>
      <c r="C36" s="10">
        <v>0</v>
      </c>
    </row>
    <row r="37" spans="1:3" ht="19.5" thickBot="1" x14ac:dyDescent="0.35">
      <c r="A37" s="14" t="s">
        <v>90</v>
      </c>
      <c r="B37" s="11" t="s">
        <v>35</v>
      </c>
      <c r="C37" s="10">
        <v>0</v>
      </c>
    </row>
    <row r="38" spans="1:3" ht="32.25" thickBot="1" x14ac:dyDescent="0.35">
      <c r="A38" s="14" t="s">
        <v>85</v>
      </c>
      <c r="B38" s="11" t="s">
        <v>36</v>
      </c>
      <c r="C38" s="10">
        <v>0</v>
      </c>
    </row>
    <row r="39" spans="1:3" ht="19.5" thickBot="1" x14ac:dyDescent="0.35">
      <c r="A39" s="14" t="s">
        <v>86</v>
      </c>
      <c r="B39" s="6" t="s">
        <v>37</v>
      </c>
      <c r="C39" s="10">
        <v>0</v>
      </c>
    </row>
    <row r="40" spans="1:3" ht="32.25" thickBot="1" x14ac:dyDescent="0.35">
      <c r="A40" s="14" t="s">
        <v>91</v>
      </c>
      <c r="B40" s="11" t="s">
        <v>38</v>
      </c>
      <c r="C40" s="10">
        <v>0</v>
      </c>
    </row>
    <row r="41" spans="1:3" ht="19.5" thickBot="1" x14ac:dyDescent="0.35">
      <c r="A41" s="14" t="s">
        <v>92</v>
      </c>
      <c r="B41" s="11" t="s">
        <v>33</v>
      </c>
      <c r="C41" s="10">
        <v>0</v>
      </c>
    </row>
    <row r="42" spans="1:3" ht="32.25" thickBot="1" x14ac:dyDescent="0.35">
      <c r="A42" s="14" t="s">
        <v>87</v>
      </c>
      <c r="B42" s="6" t="s">
        <v>39</v>
      </c>
      <c r="C42" s="47">
        <v>21</v>
      </c>
    </row>
    <row r="43" spans="1:3" ht="19.5" thickBot="1" x14ac:dyDescent="0.35">
      <c r="A43" s="14" t="s">
        <v>93</v>
      </c>
      <c r="B43" s="11" t="s">
        <v>40</v>
      </c>
      <c r="C43" s="47">
        <v>21</v>
      </c>
    </row>
    <row r="44" spans="1:3" ht="19.5" thickBot="1" x14ac:dyDescent="0.35">
      <c r="A44" s="14" t="s">
        <v>94</v>
      </c>
      <c r="B44" s="11" t="s">
        <v>41</v>
      </c>
      <c r="C44" s="10">
        <v>0</v>
      </c>
    </row>
    <row r="45" spans="1:3" ht="19.5" thickBot="1" x14ac:dyDescent="0.35">
      <c r="A45" s="14" t="s">
        <v>95</v>
      </c>
      <c r="B45" s="6" t="s">
        <v>42</v>
      </c>
      <c r="C45" s="10" t="s">
        <v>42</v>
      </c>
    </row>
    <row r="46" spans="1:3" ht="57.6" customHeight="1" thickBot="1" x14ac:dyDescent="0.35">
      <c r="A46" s="14" t="s">
        <v>96</v>
      </c>
      <c r="B46" s="6" t="s">
        <v>185</v>
      </c>
      <c r="C46" s="10" t="s">
        <v>31</v>
      </c>
    </row>
    <row r="47" spans="1:3" ht="19.5" thickBot="1" x14ac:dyDescent="0.35">
      <c r="A47" s="14" t="s">
        <v>97</v>
      </c>
      <c r="B47" s="6" t="s">
        <v>32</v>
      </c>
      <c r="C47" s="10">
        <v>0</v>
      </c>
    </row>
    <row r="48" spans="1:3" ht="19.5" thickBot="1" x14ac:dyDescent="0.35">
      <c r="A48" s="14" t="s">
        <v>98</v>
      </c>
      <c r="B48" s="11" t="s">
        <v>33</v>
      </c>
      <c r="C48" s="10">
        <v>0</v>
      </c>
    </row>
    <row r="49" spans="1:3" ht="19.5" thickBot="1" x14ac:dyDescent="0.35">
      <c r="A49" s="14" t="s">
        <v>99</v>
      </c>
      <c r="B49" s="11" t="s">
        <v>34</v>
      </c>
      <c r="C49" s="10">
        <v>0</v>
      </c>
    </row>
    <row r="50" spans="1:3" ht="19.5" thickBot="1" x14ac:dyDescent="0.35">
      <c r="A50" s="14" t="s">
        <v>100</v>
      </c>
      <c r="B50" s="11" t="s">
        <v>35</v>
      </c>
      <c r="C50" s="10">
        <v>0</v>
      </c>
    </row>
    <row r="51" spans="1:3" ht="32.25" thickBot="1" x14ac:dyDescent="0.35">
      <c r="A51" s="14" t="s">
        <v>101</v>
      </c>
      <c r="B51" s="6" t="s">
        <v>36</v>
      </c>
      <c r="C51" s="10">
        <v>0</v>
      </c>
    </row>
    <row r="52" spans="1:3" ht="19.5" thickBot="1" x14ac:dyDescent="0.35">
      <c r="A52" s="14" t="s">
        <v>102</v>
      </c>
      <c r="B52" s="6" t="s">
        <v>43</v>
      </c>
      <c r="C52" s="10">
        <v>0</v>
      </c>
    </row>
    <row r="53" spans="1:3" ht="32.25" thickBot="1" x14ac:dyDescent="0.35">
      <c r="A53" s="14" t="s">
        <v>103</v>
      </c>
      <c r="B53" s="11" t="s">
        <v>38</v>
      </c>
      <c r="C53" s="10">
        <v>0</v>
      </c>
    </row>
    <row r="54" spans="1:3" ht="19.5" thickBot="1" x14ac:dyDescent="0.35">
      <c r="A54" s="14" t="s">
        <v>104</v>
      </c>
      <c r="B54" s="11" t="s">
        <v>33</v>
      </c>
      <c r="C54" s="10">
        <v>0</v>
      </c>
    </row>
    <row r="55" spans="1:3" ht="32.25" thickBot="1" x14ac:dyDescent="0.35">
      <c r="A55" s="14" t="s">
        <v>105</v>
      </c>
      <c r="B55" s="6" t="s">
        <v>39</v>
      </c>
      <c r="C55" s="10">
        <v>21</v>
      </c>
    </row>
    <row r="56" spans="1:3" ht="19.5" thickBot="1" x14ac:dyDescent="0.35">
      <c r="A56" s="14" t="s">
        <v>106</v>
      </c>
      <c r="B56" s="11" t="s">
        <v>40</v>
      </c>
      <c r="C56" s="10">
        <v>21</v>
      </c>
    </row>
    <row r="57" spans="1:3" ht="19.5" thickBot="1" x14ac:dyDescent="0.35">
      <c r="A57" s="14" t="s">
        <v>107</v>
      </c>
      <c r="B57" s="11" t="s">
        <v>41</v>
      </c>
      <c r="C57" s="10">
        <v>0</v>
      </c>
    </row>
    <row r="58" spans="1:3" ht="117" customHeight="1" thickBot="1" x14ac:dyDescent="0.35">
      <c r="A58" s="14" t="s">
        <v>186</v>
      </c>
      <c r="B58" s="6" t="s">
        <v>187</v>
      </c>
      <c r="C58" s="10" t="s">
        <v>31</v>
      </c>
    </row>
    <row r="59" spans="1:3" ht="19.5" thickBot="1" x14ac:dyDescent="0.35">
      <c r="A59" s="14" t="s">
        <v>188</v>
      </c>
      <c r="B59" s="6" t="s">
        <v>32</v>
      </c>
      <c r="C59" s="10">
        <v>0</v>
      </c>
    </row>
    <row r="60" spans="1:3" ht="19.5" thickBot="1" x14ac:dyDescent="0.35">
      <c r="A60" s="14" t="s">
        <v>189</v>
      </c>
      <c r="B60" s="11" t="s">
        <v>33</v>
      </c>
      <c r="C60" s="10">
        <v>0</v>
      </c>
    </row>
    <row r="61" spans="1:3" ht="19.5" thickBot="1" x14ac:dyDescent="0.35">
      <c r="A61" s="14" t="s">
        <v>190</v>
      </c>
      <c r="B61" s="11" t="s">
        <v>34</v>
      </c>
      <c r="C61" s="10">
        <v>0</v>
      </c>
    </row>
    <row r="62" spans="1:3" ht="19.5" thickBot="1" x14ac:dyDescent="0.35">
      <c r="A62" s="14" t="s">
        <v>191</v>
      </c>
      <c r="B62" s="11" t="s">
        <v>35</v>
      </c>
      <c r="C62" s="10">
        <v>0</v>
      </c>
    </row>
    <row r="63" spans="1:3" ht="32.25" thickBot="1" x14ac:dyDescent="0.35">
      <c r="A63" s="14" t="s">
        <v>192</v>
      </c>
      <c r="B63" s="6" t="s">
        <v>36</v>
      </c>
      <c r="C63" s="10">
        <v>0</v>
      </c>
    </row>
    <row r="64" spans="1:3" ht="19.5" thickBot="1" x14ac:dyDescent="0.35">
      <c r="A64" s="14" t="s">
        <v>193</v>
      </c>
      <c r="B64" s="6" t="s">
        <v>43</v>
      </c>
      <c r="C64" s="10">
        <v>0</v>
      </c>
    </row>
    <row r="65" spans="1:3" ht="32.25" thickBot="1" x14ac:dyDescent="0.35">
      <c r="A65" s="14" t="s">
        <v>194</v>
      </c>
      <c r="B65" s="11" t="s">
        <v>38</v>
      </c>
      <c r="C65" s="10">
        <v>0</v>
      </c>
    </row>
    <row r="66" spans="1:3" ht="19.5" thickBot="1" x14ac:dyDescent="0.35">
      <c r="A66" s="14" t="s">
        <v>195</v>
      </c>
      <c r="B66" s="11" t="s">
        <v>33</v>
      </c>
      <c r="C66" s="10">
        <v>0</v>
      </c>
    </row>
    <row r="67" spans="1:3" ht="32.25" thickBot="1" x14ac:dyDescent="0.35">
      <c r="A67" s="14" t="s">
        <v>196</v>
      </c>
      <c r="B67" s="6" t="s">
        <v>39</v>
      </c>
      <c r="C67" s="10">
        <v>21</v>
      </c>
    </row>
    <row r="68" spans="1:3" ht="19.5" thickBot="1" x14ac:dyDescent="0.35">
      <c r="A68" s="14" t="s">
        <v>197</v>
      </c>
      <c r="B68" s="11" t="s">
        <v>40</v>
      </c>
      <c r="C68" s="10">
        <v>21</v>
      </c>
    </row>
    <row r="69" spans="1:3" ht="19.5" thickBot="1" x14ac:dyDescent="0.35">
      <c r="A69" s="14" t="s">
        <v>198</v>
      </c>
      <c r="B69" s="11" t="s">
        <v>41</v>
      </c>
      <c r="C69" s="10">
        <v>0</v>
      </c>
    </row>
    <row r="70" spans="1:3" ht="63.75" thickBot="1" x14ac:dyDescent="0.35">
      <c r="A70" s="14" t="s">
        <v>199</v>
      </c>
      <c r="B70" s="6" t="s">
        <v>200</v>
      </c>
      <c r="C70" s="10" t="s">
        <v>31</v>
      </c>
    </row>
    <row r="71" spans="1:3" ht="19.5" thickBot="1" x14ac:dyDescent="0.35">
      <c r="A71" s="14" t="s">
        <v>201</v>
      </c>
      <c r="B71" s="6" t="s">
        <v>32</v>
      </c>
      <c r="C71" s="10">
        <v>12</v>
      </c>
    </row>
    <row r="72" spans="1:3" ht="19.5" thickBot="1" x14ac:dyDescent="0.35">
      <c r="A72" s="14" t="s">
        <v>202</v>
      </c>
      <c r="B72" s="11" t="s">
        <v>33</v>
      </c>
      <c r="C72" s="10">
        <v>12</v>
      </c>
    </row>
    <row r="73" spans="1:3" ht="19.5" thickBot="1" x14ac:dyDescent="0.35">
      <c r="A73" s="14" t="s">
        <v>203</v>
      </c>
      <c r="B73" s="11" t="s">
        <v>34</v>
      </c>
      <c r="C73" s="10">
        <v>0</v>
      </c>
    </row>
    <row r="74" spans="1:3" ht="19.5" thickBot="1" x14ac:dyDescent="0.35">
      <c r="A74" s="14" t="s">
        <v>204</v>
      </c>
      <c r="B74" s="11" t="s">
        <v>35</v>
      </c>
      <c r="C74" s="10">
        <v>0</v>
      </c>
    </row>
    <row r="75" spans="1:3" ht="32.25" thickBot="1" x14ac:dyDescent="0.35">
      <c r="A75" s="14" t="s">
        <v>205</v>
      </c>
      <c r="B75" s="6" t="s">
        <v>36</v>
      </c>
      <c r="C75" s="10">
        <v>0</v>
      </c>
    </row>
    <row r="76" spans="1:3" ht="19.5" thickBot="1" x14ac:dyDescent="0.35">
      <c r="A76" s="14" t="s">
        <v>206</v>
      </c>
      <c r="B76" s="6" t="s">
        <v>43</v>
      </c>
      <c r="C76" s="10">
        <v>0</v>
      </c>
    </row>
    <row r="77" spans="1:3" ht="32.25" thickBot="1" x14ac:dyDescent="0.35">
      <c r="A77" s="14" t="s">
        <v>207</v>
      </c>
      <c r="B77" s="11" t="s">
        <v>38</v>
      </c>
      <c r="C77" s="10">
        <v>0</v>
      </c>
    </row>
    <row r="78" spans="1:3" ht="19.5" thickBot="1" x14ac:dyDescent="0.35">
      <c r="A78" s="14" t="s">
        <v>208</v>
      </c>
      <c r="B78" s="11" t="s">
        <v>33</v>
      </c>
      <c r="C78" s="10">
        <v>0</v>
      </c>
    </row>
    <row r="79" spans="1:3" ht="32.25" thickBot="1" x14ac:dyDescent="0.35">
      <c r="A79" s="14" t="s">
        <v>209</v>
      </c>
      <c r="B79" s="6" t="s">
        <v>39</v>
      </c>
      <c r="C79" s="10">
        <v>0</v>
      </c>
    </row>
    <row r="80" spans="1:3" ht="19.5" thickBot="1" x14ac:dyDescent="0.35">
      <c r="A80" s="14" t="s">
        <v>210</v>
      </c>
      <c r="B80" s="11" t="s">
        <v>40</v>
      </c>
      <c r="C80" s="10">
        <v>0</v>
      </c>
    </row>
    <row r="81" spans="1:3" ht="19.5" thickBot="1" x14ac:dyDescent="0.35">
      <c r="A81" s="14" t="s">
        <v>211</v>
      </c>
      <c r="B81" s="11" t="s">
        <v>41</v>
      </c>
      <c r="C81" s="10">
        <v>0</v>
      </c>
    </row>
    <row r="82" spans="1:3" ht="32.25" thickBot="1" x14ac:dyDescent="0.35">
      <c r="A82" s="14" t="s">
        <v>212</v>
      </c>
      <c r="B82" s="6" t="s">
        <v>213</v>
      </c>
      <c r="C82" s="10" t="s">
        <v>31</v>
      </c>
    </row>
    <row r="83" spans="1:3" ht="19.5" thickBot="1" x14ac:dyDescent="0.35">
      <c r="A83" s="14" t="s">
        <v>214</v>
      </c>
      <c r="B83" s="6" t="s">
        <v>32</v>
      </c>
      <c r="C83" s="10">
        <v>6</v>
      </c>
    </row>
    <row r="84" spans="1:3" ht="19.5" thickBot="1" x14ac:dyDescent="0.35">
      <c r="A84" s="14" t="s">
        <v>215</v>
      </c>
      <c r="B84" s="11" t="s">
        <v>33</v>
      </c>
      <c r="C84" s="10">
        <v>6</v>
      </c>
    </row>
    <row r="85" spans="1:3" ht="19.5" thickBot="1" x14ac:dyDescent="0.35">
      <c r="A85" s="14" t="s">
        <v>216</v>
      </c>
      <c r="B85" s="11" t="s">
        <v>34</v>
      </c>
      <c r="C85" s="10">
        <v>0</v>
      </c>
    </row>
    <row r="86" spans="1:3" ht="19.5" thickBot="1" x14ac:dyDescent="0.35">
      <c r="A86" s="14" t="s">
        <v>217</v>
      </c>
      <c r="B86" s="11" t="s">
        <v>35</v>
      </c>
      <c r="C86" s="10">
        <v>0</v>
      </c>
    </row>
    <row r="87" spans="1:3" ht="32.25" thickBot="1" x14ac:dyDescent="0.35">
      <c r="A87" s="14" t="s">
        <v>218</v>
      </c>
      <c r="B87" s="6" t="s">
        <v>36</v>
      </c>
      <c r="C87" s="10">
        <v>0</v>
      </c>
    </row>
    <row r="88" spans="1:3" ht="19.5" thickBot="1" x14ac:dyDescent="0.35">
      <c r="A88" s="14" t="s">
        <v>219</v>
      </c>
      <c r="B88" s="6" t="s">
        <v>43</v>
      </c>
      <c r="C88" s="10">
        <v>0</v>
      </c>
    </row>
    <row r="89" spans="1:3" ht="32.25" thickBot="1" x14ac:dyDescent="0.35">
      <c r="A89" s="14" t="s">
        <v>220</v>
      </c>
      <c r="B89" s="11" t="s">
        <v>38</v>
      </c>
      <c r="C89" s="10">
        <v>0</v>
      </c>
    </row>
    <row r="90" spans="1:3" ht="19.5" thickBot="1" x14ac:dyDescent="0.35">
      <c r="A90" s="14" t="s">
        <v>221</v>
      </c>
      <c r="B90" s="11" t="s">
        <v>33</v>
      </c>
      <c r="C90" s="10">
        <v>0</v>
      </c>
    </row>
    <row r="91" spans="1:3" ht="32.25" thickBot="1" x14ac:dyDescent="0.35">
      <c r="A91" s="14" t="s">
        <v>222</v>
      </c>
      <c r="B91" s="6" t="s">
        <v>39</v>
      </c>
      <c r="C91" s="10">
        <v>0</v>
      </c>
    </row>
    <row r="92" spans="1:3" ht="19.5" thickBot="1" x14ac:dyDescent="0.35">
      <c r="A92" s="14" t="s">
        <v>223</v>
      </c>
      <c r="B92" s="11" t="s">
        <v>40</v>
      </c>
      <c r="C92" s="10">
        <v>0</v>
      </c>
    </row>
    <row r="93" spans="1:3" ht="19.5" thickBot="1" x14ac:dyDescent="0.35">
      <c r="A93" s="14" t="s">
        <v>224</v>
      </c>
      <c r="B93" s="11" t="s">
        <v>41</v>
      </c>
      <c r="C93" s="10">
        <v>0</v>
      </c>
    </row>
    <row r="94" spans="1:3" ht="63.75" thickBot="1" x14ac:dyDescent="0.35">
      <c r="A94" s="14" t="s">
        <v>225</v>
      </c>
      <c r="B94" s="6" t="s">
        <v>226</v>
      </c>
      <c r="C94" s="10" t="s">
        <v>31</v>
      </c>
    </row>
    <row r="95" spans="1:3" ht="19.5" thickBot="1" x14ac:dyDescent="0.35">
      <c r="A95" s="14" t="s">
        <v>227</v>
      </c>
      <c r="B95" s="6" t="s">
        <v>32</v>
      </c>
      <c r="C95" s="10">
        <v>4</v>
      </c>
    </row>
    <row r="96" spans="1:3" ht="19.5" thickBot="1" x14ac:dyDescent="0.35">
      <c r="A96" s="14" t="s">
        <v>228</v>
      </c>
      <c r="B96" s="11" t="s">
        <v>33</v>
      </c>
      <c r="C96" s="10">
        <v>4</v>
      </c>
    </row>
    <row r="97" spans="1:17" ht="19.5" thickBot="1" x14ac:dyDescent="0.35">
      <c r="A97" s="14" t="s">
        <v>229</v>
      </c>
      <c r="B97" s="11" t="s">
        <v>34</v>
      </c>
      <c r="C97" s="10">
        <v>0</v>
      </c>
    </row>
    <row r="98" spans="1:17" ht="19.5" thickBot="1" x14ac:dyDescent="0.35">
      <c r="A98" s="14" t="s">
        <v>230</v>
      </c>
      <c r="B98" s="11" t="s">
        <v>35</v>
      </c>
      <c r="C98" s="10">
        <v>0</v>
      </c>
    </row>
    <row r="99" spans="1:17" ht="32.25" thickBot="1" x14ac:dyDescent="0.35">
      <c r="A99" s="14" t="s">
        <v>231</v>
      </c>
      <c r="B99" s="6" t="s">
        <v>36</v>
      </c>
      <c r="C99" s="10">
        <v>0</v>
      </c>
    </row>
    <row r="100" spans="1:17" ht="19.5" thickBot="1" x14ac:dyDescent="0.35">
      <c r="A100" s="14" t="s">
        <v>232</v>
      </c>
      <c r="B100" s="6" t="s">
        <v>43</v>
      </c>
      <c r="C100" s="10">
        <v>0</v>
      </c>
    </row>
    <row r="101" spans="1:17" ht="32.25" thickBot="1" x14ac:dyDescent="0.35">
      <c r="A101" s="14" t="s">
        <v>233</v>
      </c>
      <c r="B101" s="11" t="s">
        <v>38</v>
      </c>
      <c r="C101" s="10">
        <v>0</v>
      </c>
    </row>
    <row r="102" spans="1:17" ht="19.5" thickBot="1" x14ac:dyDescent="0.35">
      <c r="A102" s="14" t="s">
        <v>234</v>
      </c>
      <c r="B102" s="11" t="s">
        <v>33</v>
      </c>
      <c r="C102" s="10">
        <v>0</v>
      </c>
    </row>
    <row r="103" spans="1:17" ht="32.25" thickBot="1" x14ac:dyDescent="0.35">
      <c r="A103" s="14" t="s">
        <v>235</v>
      </c>
      <c r="B103" s="6" t="s">
        <v>39</v>
      </c>
      <c r="C103" s="10">
        <v>0</v>
      </c>
    </row>
    <row r="104" spans="1:17" ht="19.5" thickBot="1" x14ac:dyDescent="0.35">
      <c r="A104" s="14" t="s">
        <v>236</v>
      </c>
      <c r="B104" s="11" t="s">
        <v>40</v>
      </c>
      <c r="C104" s="10">
        <v>0</v>
      </c>
    </row>
    <row r="105" spans="1:17" ht="19.5" thickBot="1" x14ac:dyDescent="0.35">
      <c r="A105" s="14" t="s">
        <v>237</v>
      </c>
      <c r="B105" s="11" t="s">
        <v>41</v>
      </c>
      <c r="C105" s="10">
        <v>0</v>
      </c>
    </row>
    <row r="106" spans="1:17" ht="32.25" thickBot="1" x14ac:dyDescent="0.35">
      <c r="A106" s="14" t="s">
        <v>238</v>
      </c>
      <c r="B106" s="6" t="s">
        <v>239</v>
      </c>
      <c r="C106" s="10" t="s">
        <v>31</v>
      </c>
    </row>
    <row r="107" spans="1:17" ht="19.5" thickBot="1" x14ac:dyDescent="0.35">
      <c r="A107" s="14" t="s">
        <v>240</v>
      </c>
      <c r="B107" s="6" t="s">
        <v>32</v>
      </c>
      <c r="C107" s="10">
        <v>9</v>
      </c>
    </row>
    <row r="108" spans="1:17" ht="19.5" thickBot="1" x14ac:dyDescent="0.35">
      <c r="A108" s="14" t="s">
        <v>241</v>
      </c>
      <c r="B108" s="11" t="s">
        <v>33</v>
      </c>
      <c r="C108" s="10">
        <v>9</v>
      </c>
    </row>
    <row r="109" spans="1:17" ht="19.5" thickBot="1" x14ac:dyDescent="0.35">
      <c r="A109" s="14" t="s">
        <v>242</v>
      </c>
      <c r="B109" s="11" t="s">
        <v>34</v>
      </c>
      <c r="C109" s="10">
        <v>0</v>
      </c>
    </row>
    <row r="110" spans="1:17" ht="19.5" thickBot="1" x14ac:dyDescent="0.35">
      <c r="A110" s="14" t="s">
        <v>243</v>
      </c>
      <c r="B110" s="11" t="s">
        <v>35</v>
      </c>
      <c r="C110" s="10">
        <v>0</v>
      </c>
    </row>
    <row r="111" spans="1:17" ht="32.25" thickBot="1" x14ac:dyDescent="0.35">
      <c r="A111" s="14" t="s">
        <v>244</v>
      </c>
      <c r="B111" s="6" t="s">
        <v>36</v>
      </c>
      <c r="C111" s="10">
        <v>0</v>
      </c>
    </row>
    <row r="112" spans="1:17" ht="19.5" thickBot="1" x14ac:dyDescent="0.35">
      <c r="A112" s="14" t="s">
        <v>245</v>
      </c>
      <c r="B112" s="6" t="s">
        <v>43</v>
      </c>
      <c r="C112" s="10">
        <v>0</v>
      </c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1:3" ht="32.25" thickBot="1" x14ac:dyDescent="0.35">
      <c r="A113" s="14" t="s">
        <v>246</v>
      </c>
      <c r="B113" s="11" t="s">
        <v>38</v>
      </c>
      <c r="C113" s="10">
        <v>0</v>
      </c>
    </row>
    <row r="114" spans="1:3" ht="19.5" thickBot="1" x14ac:dyDescent="0.35">
      <c r="A114" s="14" t="s">
        <v>247</v>
      </c>
      <c r="B114" s="11" t="s">
        <v>33</v>
      </c>
      <c r="C114" s="10">
        <v>0</v>
      </c>
    </row>
    <row r="115" spans="1:3" ht="32.25" thickBot="1" x14ac:dyDescent="0.35">
      <c r="A115" s="14" t="s">
        <v>248</v>
      </c>
      <c r="B115" s="6" t="s">
        <v>39</v>
      </c>
      <c r="C115" s="10">
        <v>0</v>
      </c>
    </row>
    <row r="116" spans="1:3" ht="19.5" thickBot="1" x14ac:dyDescent="0.35">
      <c r="A116" s="14" t="s">
        <v>249</v>
      </c>
      <c r="B116" s="11" t="s">
        <v>40</v>
      </c>
      <c r="C116" s="10">
        <v>0</v>
      </c>
    </row>
    <row r="117" spans="1:3" ht="19.5" thickBot="1" x14ac:dyDescent="0.35">
      <c r="A117" s="14" t="s">
        <v>250</v>
      </c>
      <c r="B117" s="11" t="s">
        <v>41</v>
      </c>
      <c r="C117" s="10">
        <v>0</v>
      </c>
    </row>
    <row r="118" spans="1:3" ht="63.75" thickBot="1" x14ac:dyDescent="0.35">
      <c r="A118" s="14" t="s">
        <v>251</v>
      </c>
      <c r="B118" s="6" t="s">
        <v>252</v>
      </c>
      <c r="C118" s="10" t="s">
        <v>31</v>
      </c>
    </row>
    <row r="119" spans="1:3" ht="19.5" thickBot="1" x14ac:dyDescent="0.35">
      <c r="A119" s="14" t="s">
        <v>253</v>
      </c>
      <c r="B119" s="6" t="s">
        <v>32</v>
      </c>
      <c r="C119" s="10">
        <v>1</v>
      </c>
    </row>
    <row r="120" spans="1:3" ht="19.5" thickBot="1" x14ac:dyDescent="0.35">
      <c r="A120" s="14" t="s">
        <v>254</v>
      </c>
      <c r="B120" s="11" t="s">
        <v>33</v>
      </c>
      <c r="C120" s="10">
        <v>1</v>
      </c>
    </row>
    <row r="121" spans="1:3" ht="19.5" thickBot="1" x14ac:dyDescent="0.35">
      <c r="A121" s="14" t="s">
        <v>255</v>
      </c>
      <c r="B121" s="11" t="s">
        <v>34</v>
      </c>
      <c r="C121" s="10">
        <v>0</v>
      </c>
    </row>
    <row r="122" spans="1:3" ht="19.5" thickBot="1" x14ac:dyDescent="0.35">
      <c r="A122" s="14" t="s">
        <v>256</v>
      </c>
      <c r="B122" s="11" t="s">
        <v>35</v>
      </c>
      <c r="C122" s="10">
        <v>0</v>
      </c>
    </row>
    <row r="123" spans="1:3" ht="32.25" thickBot="1" x14ac:dyDescent="0.35">
      <c r="A123" s="14" t="s">
        <v>257</v>
      </c>
      <c r="B123" s="6" t="s">
        <v>36</v>
      </c>
      <c r="C123" s="10">
        <v>0</v>
      </c>
    </row>
    <row r="124" spans="1:3" ht="19.5" thickBot="1" x14ac:dyDescent="0.35">
      <c r="A124" s="14" t="s">
        <v>258</v>
      </c>
      <c r="B124" s="6" t="s">
        <v>43</v>
      </c>
      <c r="C124" s="10">
        <v>0</v>
      </c>
    </row>
    <row r="125" spans="1:3" ht="32.25" thickBot="1" x14ac:dyDescent="0.35">
      <c r="A125" s="14" t="s">
        <v>259</v>
      </c>
      <c r="B125" s="11" t="s">
        <v>38</v>
      </c>
      <c r="C125" s="10">
        <v>0</v>
      </c>
    </row>
    <row r="126" spans="1:3" ht="19.5" thickBot="1" x14ac:dyDescent="0.35">
      <c r="A126" s="14" t="s">
        <v>260</v>
      </c>
      <c r="B126" s="11" t="s">
        <v>33</v>
      </c>
      <c r="C126" s="10">
        <v>0</v>
      </c>
    </row>
    <row r="127" spans="1:3" ht="32.25" thickBot="1" x14ac:dyDescent="0.35">
      <c r="A127" s="14" t="s">
        <v>261</v>
      </c>
      <c r="B127" s="6" t="s">
        <v>39</v>
      </c>
      <c r="C127" s="10">
        <v>0</v>
      </c>
    </row>
    <row r="128" spans="1:3" ht="19.5" thickBot="1" x14ac:dyDescent="0.35">
      <c r="A128" s="14" t="s">
        <v>262</v>
      </c>
      <c r="B128" s="11" t="s">
        <v>40</v>
      </c>
      <c r="C128" s="10">
        <v>0</v>
      </c>
    </row>
    <row r="129" spans="1:3" ht="19.5" thickBot="1" x14ac:dyDescent="0.35">
      <c r="A129" s="14" t="s">
        <v>263</v>
      </c>
      <c r="B129" s="11" t="s">
        <v>41</v>
      </c>
      <c r="C129" s="10">
        <v>0</v>
      </c>
    </row>
    <row r="130" spans="1:3" ht="48" thickBot="1" x14ac:dyDescent="0.35">
      <c r="A130" s="14" t="s">
        <v>264</v>
      </c>
      <c r="B130" s="6" t="s">
        <v>265</v>
      </c>
      <c r="C130" s="10" t="s">
        <v>31</v>
      </c>
    </row>
    <row r="131" spans="1:3" ht="19.5" thickBot="1" x14ac:dyDescent="0.35">
      <c r="A131" s="14" t="s">
        <v>266</v>
      </c>
      <c r="B131" s="6" t="s">
        <v>32</v>
      </c>
      <c r="C131" s="10">
        <v>0</v>
      </c>
    </row>
    <row r="132" spans="1:3" ht="19.5" thickBot="1" x14ac:dyDescent="0.35">
      <c r="A132" s="14" t="s">
        <v>267</v>
      </c>
      <c r="B132" s="11" t="s">
        <v>33</v>
      </c>
      <c r="C132" s="10">
        <v>0</v>
      </c>
    </row>
    <row r="133" spans="1:3" ht="19.5" thickBot="1" x14ac:dyDescent="0.35">
      <c r="A133" s="14" t="s">
        <v>268</v>
      </c>
      <c r="B133" s="11" t="s">
        <v>34</v>
      </c>
      <c r="C133" s="10">
        <v>0</v>
      </c>
    </row>
    <row r="134" spans="1:3" ht="19.5" thickBot="1" x14ac:dyDescent="0.35">
      <c r="A134" s="14" t="s">
        <v>269</v>
      </c>
      <c r="B134" s="11" t="s">
        <v>35</v>
      </c>
      <c r="C134" s="10">
        <v>0</v>
      </c>
    </row>
    <row r="135" spans="1:3" ht="32.25" thickBot="1" x14ac:dyDescent="0.35">
      <c r="A135" s="14" t="s">
        <v>270</v>
      </c>
      <c r="B135" s="6" t="s">
        <v>36</v>
      </c>
      <c r="C135" s="10">
        <v>0</v>
      </c>
    </row>
    <row r="136" spans="1:3" ht="19.5" thickBot="1" x14ac:dyDescent="0.35">
      <c r="A136" s="14" t="s">
        <v>271</v>
      </c>
      <c r="B136" s="6" t="s">
        <v>43</v>
      </c>
      <c r="C136" s="10">
        <v>0</v>
      </c>
    </row>
    <row r="137" spans="1:3" ht="32.25" thickBot="1" x14ac:dyDescent="0.35">
      <c r="A137" s="14" t="s">
        <v>272</v>
      </c>
      <c r="B137" s="11" t="s">
        <v>38</v>
      </c>
      <c r="C137" s="10">
        <v>0</v>
      </c>
    </row>
    <row r="138" spans="1:3" ht="19.5" thickBot="1" x14ac:dyDescent="0.35">
      <c r="A138" s="14" t="s">
        <v>273</v>
      </c>
      <c r="B138" s="11" t="s">
        <v>33</v>
      </c>
      <c r="C138" s="10">
        <v>0</v>
      </c>
    </row>
    <row r="139" spans="1:3" ht="32.25" thickBot="1" x14ac:dyDescent="0.35">
      <c r="A139" s="14" t="s">
        <v>274</v>
      </c>
      <c r="B139" s="6" t="s">
        <v>39</v>
      </c>
      <c r="C139" s="10">
        <v>6</v>
      </c>
    </row>
    <row r="140" spans="1:3" ht="19.5" thickBot="1" x14ac:dyDescent="0.35">
      <c r="A140" s="14" t="s">
        <v>275</v>
      </c>
      <c r="B140" s="11" t="s">
        <v>40</v>
      </c>
      <c r="C140" s="10">
        <v>6</v>
      </c>
    </row>
    <row r="141" spans="1:3" ht="19.5" thickBot="1" x14ac:dyDescent="0.35">
      <c r="A141" s="14" t="s">
        <v>276</v>
      </c>
      <c r="B141" s="11" t="s">
        <v>41</v>
      </c>
      <c r="C141" s="10">
        <v>0</v>
      </c>
    </row>
    <row r="142" spans="1:3" ht="48" thickBot="1" x14ac:dyDescent="0.35">
      <c r="A142" s="14" t="s">
        <v>277</v>
      </c>
      <c r="B142" s="6" t="s">
        <v>289</v>
      </c>
      <c r="C142" s="10" t="s">
        <v>31</v>
      </c>
    </row>
    <row r="143" spans="1:3" ht="19.5" thickBot="1" x14ac:dyDescent="0.35">
      <c r="A143" s="14" t="s">
        <v>278</v>
      </c>
      <c r="B143" s="6" t="s">
        <v>32</v>
      </c>
      <c r="C143" s="10">
        <v>2</v>
      </c>
    </row>
    <row r="144" spans="1:3" ht="19.5" thickBot="1" x14ac:dyDescent="0.35">
      <c r="A144" s="14" t="s">
        <v>279</v>
      </c>
      <c r="B144" s="11" t="s">
        <v>33</v>
      </c>
      <c r="C144" s="10">
        <v>2</v>
      </c>
    </row>
    <row r="145" spans="1:3" ht="19.5" thickBot="1" x14ac:dyDescent="0.35">
      <c r="A145" s="14" t="s">
        <v>280</v>
      </c>
      <c r="B145" s="11" t="s">
        <v>34</v>
      </c>
      <c r="C145" s="10">
        <v>0</v>
      </c>
    </row>
    <row r="146" spans="1:3" ht="19.5" thickBot="1" x14ac:dyDescent="0.35">
      <c r="A146" s="14" t="s">
        <v>281</v>
      </c>
      <c r="B146" s="11" t="s">
        <v>35</v>
      </c>
      <c r="C146" s="10">
        <v>0</v>
      </c>
    </row>
    <row r="147" spans="1:3" ht="32.25" thickBot="1" x14ac:dyDescent="0.35">
      <c r="A147" s="14" t="s">
        <v>282</v>
      </c>
      <c r="B147" s="6" t="s">
        <v>36</v>
      </c>
      <c r="C147" s="10">
        <v>0</v>
      </c>
    </row>
    <row r="148" spans="1:3" ht="19.5" thickBot="1" x14ac:dyDescent="0.35">
      <c r="A148" s="14" t="s">
        <v>283</v>
      </c>
      <c r="B148" s="6" t="s">
        <v>43</v>
      </c>
      <c r="C148" s="10">
        <v>0</v>
      </c>
    </row>
    <row r="149" spans="1:3" ht="32.25" thickBot="1" x14ac:dyDescent="0.35">
      <c r="A149" s="14" t="s">
        <v>284</v>
      </c>
      <c r="B149" s="11" t="s">
        <v>38</v>
      </c>
      <c r="C149" s="10">
        <v>0</v>
      </c>
    </row>
    <row r="150" spans="1:3" ht="19.5" thickBot="1" x14ac:dyDescent="0.35">
      <c r="A150" s="14" t="s">
        <v>285</v>
      </c>
      <c r="B150" s="11" t="s">
        <v>33</v>
      </c>
      <c r="C150" s="10">
        <v>0</v>
      </c>
    </row>
    <row r="151" spans="1:3" ht="32.25" thickBot="1" x14ac:dyDescent="0.35">
      <c r="A151" s="14" t="s">
        <v>286</v>
      </c>
      <c r="B151" s="6" t="s">
        <v>39</v>
      </c>
      <c r="C151" s="10">
        <v>0</v>
      </c>
    </row>
    <row r="152" spans="1:3" ht="19.5" thickBot="1" x14ac:dyDescent="0.35">
      <c r="A152" s="14" t="s">
        <v>287</v>
      </c>
      <c r="B152" s="11" t="s">
        <v>40</v>
      </c>
      <c r="C152" s="10">
        <v>0</v>
      </c>
    </row>
    <row r="153" spans="1:3" ht="19.5" thickBot="1" x14ac:dyDescent="0.35">
      <c r="A153" s="14" t="s">
        <v>288</v>
      </c>
      <c r="B153" s="11" t="s">
        <v>41</v>
      </c>
      <c r="C153" s="10">
        <v>0</v>
      </c>
    </row>
    <row r="154" spans="1:3" ht="63.75" thickBot="1" x14ac:dyDescent="0.35">
      <c r="A154" s="14" t="s">
        <v>290</v>
      </c>
      <c r="B154" s="6" t="s">
        <v>302</v>
      </c>
      <c r="C154" s="10" t="s">
        <v>31</v>
      </c>
    </row>
    <row r="155" spans="1:3" ht="19.5" thickBot="1" x14ac:dyDescent="0.35">
      <c r="A155" s="14" t="s">
        <v>291</v>
      </c>
      <c r="B155" s="6" t="s">
        <v>32</v>
      </c>
      <c r="C155" s="10">
        <v>1</v>
      </c>
    </row>
    <row r="156" spans="1:3" ht="19.5" thickBot="1" x14ac:dyDescent="0.35">
      <c r="A156" s="14" t="s">
        <v>292</v>
      </c>
      <c r="B156" s="11" t="s">
        <v>33</v>
      </c>
      <c r="C156" s="10">
        <v>1</v>
      </c>
    </row>
    <row r="157" spans="1:3" ht="19.5" thickBot="1" x14ac:dyDescent="0.35">
      <c r="A157" s="14" t="s">
        <v>293</v>
      </c>
      <c r="B157" s="11" t="s">
        <v>34</v>
      </c>
      <c r="C157" s="10">
        <v>0</v>
      </c>
    </row>
    <row r="158" spans="1:3" ht="19.5" thickBot="1" x14ac:dyDescent="0.35">
      <c r="A158" s="14" t="s">
        <v>294</v>
      </c>
      <c r="B158" s="11" t="s">
        <v>35</v>
      </c>
      <c r="C158" s="10">
        <v>0</v>
      </c>
    </row>
    <row r="159" spans="1:3" ht="32.25" thickBot="1" x14ac:dyDescent="0.35">
      <c r="A159" s="14" t="s">
        <v>295</v>
      </c>
      <c r="B159" s="6" t="s">
        <v>36</v>
      </c>
      <c r="C159" s="10">
        <v>0</v>
      </c>
    </row>
    <row r="160" spans="1:3" ht="19.5" thickBot="1" x14ac:dyDescent="0.35">
      <c r="A160" s="14" t="s">
        <v>296</v>
      </c>
      <c r="B160" s="6" t="s">
        <v>43</v>
      </c>
      <c r="C160" s="10">
        <v>0</v>
      </c>
    </row>
    <row r="161" spans="1:3" ht="32.25" thickBot="1" x14ac:dyDescent="0.35">
      <c r="A161" s="14" t="s">
        <v>297</v>
      </c>
      <c r="B161" s="11" t="s">
        <v>38</v>
      </c>
      <c r="C161" s="10">
        <v>0</v>
      </c>
    </row>
    <row r="162" spans="1:3" ht="19.5" thickBot="1" x14ac:dyDescent="0.35">
      <c r="A162" s="14" t="s">
        <v>298</v>
      </c>
      <c r="B162" s="11" t="s">
        <v>33</v>
      </c>
      <c r="C162" s="10">
        <v>0</v>
      </c>
    </row>
    <row r="163" spans="1:3" ht="32.25" thickBot="1" x14ac:dyDescent="0.35">
      <c r="A163" s="14" t="s">
        <v>299</v>
      </c>
      <c r="B163" s="6" t="s">
        <v>39</v>
      </c>
      <c r="C163" s="10">
        <v>0</v>
      </c>
    </row>
    <row r="164" spans="1:3" ht="19.5" thickBot="1" x14ac:dyDescent="0.35">
      <c r="A164" s="14" t="s">
        <v>300</v>
      </c>
      <c r="B164" s="11" t="s">
        <v>40</v>
      </c>
      <c r="C164" s="10">
        <v>0</v>
      </c>
    </row>
    <row r="165" spans="1:3" ht="19.5" thickBot="1" x14ac:dyDescent="0.35">
      <c r="A165" s="14" t="s">
        <v>301</v>
      </c>
      <c r="B165" s="11" t="s">
        <v>41</v>
      </c>
      <c r="C165" s="10">
        <v>0</v>
      </c>
    </row>
    <row r="166" spans="1:3" ht="32.25" thickBot="1" x14ac:dyDescent="0.35">
      <c r="A166" s="14" t="s">
        <v>303</v>
      </c>
      <c r="B166" s="6" t="s">
        <v>316</v>
      </c>
      <c r="C166" s="10" t="s">
        <v>31</v>
      </c>
    </row>
    <row r="167" spans="1:3" ht="19.5" thickBot="1" x14ac:dyDescent="0.35">
      <c r="A167" s="14" t="s">
        <v>304</v>
      </c>
      <c r="B167" s="6" t="s">
        <v>32</v>
      </c>
      <c r="C167" s="10">
        <v>0</v>
      </c>
    </row>
    <row r="168" spans="1:3" ht="19.5" thickBot="1" x14ac:dyDescent="0.35">
      <c r="A168" s="14" t="s">
        <v>305</v>
      </c>
      <c r="B168" s="11" t="s">
        <v>33</v>
      </c>
      <c r="C168" s="10">
        <v>0</v>
      </c>
    </row>
    <row r="169" spans="1:3" ht="19.5" thickBot="1" x14ac:dyDescent="0.35">
      <c r="A169" s="14" t="s">
        <v>306</v>
      </c>
      <c r="B169" s="11" t="s">
        <v>34</v>
      </c>
      <c r="C169" s="10">
        <v>0</v>
      </c>
    </row>
    <row r="170" spans="1:3" ht="19.5" thickBot="1" x14ac:dyDescent="0.35">
      <c r="A170" s="14" t="s">
        <v>307</v>
      </c>
      <c r="B170" s="11" t="s">
        <v>35</v>
      </c>
      <c r="C170" s="10">
        <v>0</v>
      </c>
    </row>
    <row r="171" spans="1:3" ht="32.25" thickBot="1" x14ac:dyDescent="0.35">
      <c r="A171" s="14" t="s">
        <v>308</v>
      </c>
      <c r="B171" s="6" t="s">
        <v>36</v>
      </c>
      <c r="C171" s="10">
        <v>0</v>
      </c>
    </row>
    <row r="172" spans="1:3" ht="19.5" thickBot="1" x14ac:dyDescent="0.35">
      <c r="A172" s="14" t="s">
        <v>309</v>
      </c>
      <c r="B172" s="6" t="s">
        <v>43</v>
      </c>
      <c r="C172" s="10">
        <v>0</v>
      </c>
    </row>
    <row r="173" spans="1:3" ht="32.25" thickBot="1" x14ac:dyDescent="0.35">
      <c r="A173" s="14" t="s">
        <v>310</v>
      </c>
      <c r="B173" s="11" t="s">
        <v>38</v>
      </c>
      <c r="C173" s="10">
        <v>0</v>
      </c>
    </row>
    <row r="174" spans="1:3" ht="19.5" thickBot="1" x14ac:dyDescent="0.35">
      <c r="A174" s="14" t="s">
        <v>311</v>
      </c>
      <c r="B174" s="11" t="s">
        <v>33</v>
      </c>
      <c r="C174" s="10">
        <v>0</v>
      </c>
    </row>
    <row r="175" spans="1:3" ht="32.25" thickBot="1" x14ac:dyDescent="0.35">
      <c r="A175" s="14" t="s">
        <v>312</v>
      </c>
      <c r="B175" s="6" t="s">
        <v>39</v>
      </c>
      <c r="C175" s="10">
        <v>1</v>
      </c>
    </row>
    <row r="176" spans="1:3" ht="19.5" thickBot="1" x14ac:dyDescent="0.35">
      <c r="A176" s="14" t="s">
        <v>313</v>
      </c>
      <c r="B176" s="11" t="s">
        <v>40</v>
      </c>
      <c r="C176" s="10">
        <v>1</v>
      </c>
    </row>
    <row r="177" spans="1:3" ht="19.5" thickBot="1" x14ac:dyDescent="0.35">
      <c r="A177" s="14" t="s">
        <v>314</v>
      </c>
      <c r="B177" s="11" t="s">
        <v>41</v>
      </c>
      <c r="C177" s="10">
        <v>0</v>
      </c>
    </row>
    <row r="178" spans="1:3" ht="79.5" thickBot="1" x14ac:dyDescent="0.35">
      <c r="A178" s="14" t="s">
        <v>315</v>
      </c>
      <c r="B178" s="6" t="s">
        <v>328</v>
      </c>
      <c r="C178" s="10" t="s">
        <v>31</v>
      </c>
    </row>
    <row r="179" spans="1:3" ht="19.5" thickBot="1" x14ac:dyDescent="0.35">
      <c r="A179" s="14" t="s">
        <v>317</v>
      </c>
      <c r="B179" s="6" t="s">
        <v>32</v>
      </c>
      <c r="C179" s="10">
        <v>0</v>
      </c>
    </row>
    <row r="180" spans="1:3" ht="19.5" thickBot="1" x14ac:dyDescent="0.35">
      <c r="A180" s="14" t="s">
        <v>318</v>
      </c>
      <c r="B180" s="11" t="s">
        <v>33</v>
      </c>
      <c r="C180" s="10">
        <v>0</v>
      </c>
    </row>
    <row r="181" spans="1:3" ht="19.5" thickBot="1" x14ac:dyDescent="0.35">
      <c r="A181" s="14" t="s">
        <v>319</v>
      </c>
      <c r="B181" s="11" t="s">
        <v>34</v>
      </c>
      <c r="C181" s="10">
        <v>0</v>
      </c>
    </row>
    <row r="182" spans="1:3" ht="19.5" thickBot="1" x14ac:dyDescent="0.35">
      <c r="A182" s="14" t="s">
        <v>320</v>
      </c>
      <c r="B182" s="11" t="s">
        <v>35</v>
      </c>
      <c r="C182" s="10">
        <v>0</v>
      </c>
    </row>
    <row r="183" spans="1:3" ht="32.25" thickBot="1" x14ac:dyDescent="0.35">
      <c r="A183" s="14" t="s">
        <v>321</v>
      </c>
      <c r="B183" s="6" t="s">
        <v>36</v>
      </c>
      <c r="C183" s="10">
        <v>0</v>
      </c>
    </row>
    <row r="184" spans="1:3" ht="19.5" thickBot="1" x14ac:dyDescent="0.35">
      <c r="A184" s="14" t="s">
        <v>322</v>
      </c>
      <c r="B184" s="6" t="s">
        <v>43</v>
      </c>
      <c r="C184" s="10">
        <v>0</v>
      </c>
    </row>
    <row r="185" spans="1:3" ht="32.25" thickBot="1" x14ac:dyDescent="0.35">
      <c r="A185" s="14" t="s">
        <v>323</v>
      </c>
      <c r="B185" s="11" t="s">
        <v>38</v>
      </c>
      <c r="C185" s="10">
        <v>0</v>
      </c>
    </row>
    <row r="186" spans="1:3" ht="19.5" thickBot="1" x14ac:dyDescent="0.35">
      <c r="A186" s="14" t="s">
        <v>324</v>
      </c>
      <c r="B186" s="11" t="s">
        <v>33</v>
      </c>
      <c r="C186" s="10">
        <v>0</v>
      </c>
    </row>
    <row r="187" spans="1:3" ht="32.25" thickBot="1" x14ac:dyDescent="0.35">
      <c r="A187" s="14" t="s">
        <v>325</v>
      </c>
      <c r="B187" s="6" t="s">
        <v>39</v>
      </c>
      <c r="C187" s="10">
        <v>1</v>
      </c>
    </row>
    <row r="188" spans="1:3" ht="19.5" thickBot="1" x14ac:dyDescent="0.35">
      <c r="A188" s="14" t="s">
        <v>326</v>
      </c>
      <c r="B188" s="11" t="s">
        <v>40</v>
      </c>
      <c r="C188" s="10">
        <v>1</v>
      </c>
    </row>
    <row r="189" spans="1:3" ht="19.5" thickBot="1" x14ac:dyDescent="0.35">
      <c r="A189" s="14" t="s">
        <v>327</v>
      </c>
      <c r="B189" s="11" t="s">
        <v>41</v>
      </c>
      <c r="C189" s="10">
        <v>0</v>
      </c>
    </row>
    <row r="190" spans="1:3" ht="32.25" thickBot="1" x14ac:dyDescent="0.35">
      <c r="A190" s="14" t="s">
        <v>329</v>
      </c>
      <c r="B190" s="6" t="s">
        <v>341</v>
      </c>
      <c r="C190" s="10" t="s">
        <v>31</v>
      </c>
    </row>
    <row r="191" spans="1:3" ht="19.5" thickBot="1" x14ac:dyDescent="0.35">
      <c r="A191" s="14" t="s">
        <v>330</v>
      </c>
      <c r="B191" s="6" t="s">
        <v>32</v>
      </c>
      <c r="C191" s="10">
        <v>0</v>
      </c>
    </row>
    <row r="192" spans="1:3" ht="19.5" thickBot="1" x14ac:dyDescent="0.35">
      <c r="A192" s="14" t="s">
        <v>331</v>
      </c>
      <c r="B192" s="11" t="s">
        <v>33</v>
      </c>
      <c r="C192" s="10">
        <v>0</v>
      </c>
    </row>
    <row r="193" spans="1:3" ht="19.5" thickBot="1" x14ac:dyDescent="0.35">
      <c r="A193" s="14" t="s">
        <v>332</v>
      </c>
      <c r="B193" s="11" t="s">
        <v>34</v>
      </c>
      <c r="C193" s="10">
        <v>0</v>
      </c>
    </row>
    <row r="194" spans="1:3" ht="19.5" thickBot="1" x14ac:dyDescent="0.35">
      <c r="A194" s="14" t="s">
        <v>333</v>
      </c>
      <c r="B194" s="11" t="s">
        <v>35</v>
      </c>
      <c r="C194" s="10">
        <v>0</v>
      </c>
    </row>
    <row r="195" spans="1:3" ht="32.25" thickBot="1" x14ac:dyDescent="0.35">
      <c r="A195" s="14" t="s">
        <v>334</v>
      </c>
      <c r="B195" s="6" t="s">
        <v>36</v>
      </c>
      <c r="C195" s="10">
        <v>0</v>
      </c>
    </row>
    <row r="196" spans="1:3" ht="19.5" thickBot="1" x14ac:dyDescent="0.35">
      <c r="A196" s="14" t="s">
        <v>335</v>
      </c>
      <c r="B196" s="6" t="s">
        <v>43</v>
      </c>
      <c r="C196" s="10">
        <v>0</v>
      </c>
    </row>
    <row r="197" spans="1:3" ht="32.25" thickBot="1" x14ac:dyDescent="0.35">
      <c r="A197" s="14" t="s">
        <v>336</v>
      </c>
      <c r="B197" s="11" t="s">
        <v>38</v>
      </c>
      <c r="C197" s="10">
        <v>0</v>
      </c>
    </row>
    <row r="198" spans="1:3" ht="19.5" thickBot="1" x14ac:dyDescent="0.35">
      <c r="A198" s="14" t="s">
        <v>337</v>
      </c>
      <c r="B198" s="11" t="s">
        <v>33</v>
      </c>
      <c r="C198" s="10">
        <v>0</v>
      </c>
    </row>
    <row r="199" spans="1:3" ht="32.25" thickBot="1" x14ac:dyDescent="0.35">
      <c r="A199" s="14" t="s">
        <v>338</v>
      </c>
      <c r="B199" s="6" t="s">
        <v>39</v>
      </c>
      <c r="C199" s="10">
        <v>1</v>
      </c>
    </row>
    <row r="200" spans="1:3" ht="19.5" thickBot="1" x14ac:dyDescent="0.35">
      <c r="A200" s="14" t="s">
        <v>339</v>
      </c>
      <c r="B200" s="11" t="s">
        <v>40</v>
      </c>
      <c r="C200" s="10">
        <v>1</v>
      </c>
    </row>
    <row r="201" spans="1:3" ht="19.5" thickBot="1" x14ac:dyDescent="0.35">
      <c r="A201" s="14" t="s">
        <v>340</v>
      </c>
      <c r="B201" s="11" t="s">
        <v>41</v>
      </c>
      <c r="C201" s="10">
        <v>0</v>
      </c>
    </row>
    <row r="202" spans="1:3" ht="63.75" thickBot="1" x14ac:dyDescent="0.35">
      <c r="A202" s="14" t="s">
        <v>342</v>
      </c>
      <c r="B202" s="6" t="s">
        <v>226</v>
      </c>
      <c r="C202" s="10" t="s">
        <v>31</v>
      </c>
    </row>
    <row r="203" spans="1:3" ht="19.5" thickBot="1" x14ac:dyDescent="0.35">
      <c r="A203" s="14" t="s">
        <v>343</v>
      </c>
      <c r="B203" s="6" t="s">
        <v>32</v>
      </c>
      <c r="C203" s="10">
        <v>0</v>
      </c>
    </row>
    <row r="204" spans="1:3" ht="19.5" thickBot="1" x14ac:dyDescent="0.35">
      <c r="A204" s="14" t="s">
        <v>344</v>
      </c>
      <c r="B204" s="11" t="s">
        <v>33</v>
      </c>
      <c r="C204" s="10">
        <v>0</v>
      </c>
    </row>
    <row r="205" spans="1:3" ht="19.5" thickBot="1" x14ac:dyDescent="0.35">
      <c r="A205" s="14" t="s">
        <v>345</v>
      </c>
      <c r="B205" s="11" t="s">
        <v>34</v>
      </c>
      <c r="C205" s="10">
        <v>0</v>
      </c>
    </row>
    <row r="206" spans="1:3" ht="19.5" thickBot="1" x14ac:dyDescent="0.35">
      <c r="A206" s="14" t="s">
        <v>346</v>
      </c>
      <c r="B206" s="11" t="s">
        <v>35</v>
      </c>
      <c r="C206" s="10">
        <v>0</v>
      </c>
    </row>
    <row r="207" spans="1:3" ht="32.25" thickBot="1" x14ac:dyDescent="0.35">
      <c r="A207" s="14" t="s">
        <v>347</v>
      </c>
      <c r="B207" s="6" t="s">
        <v>36</v>
      </c>
      <c r="C207" s="10">
        <v>0</v>
      </c>
    </row>
    <row r="208" spans="1:3" ht="19.5" thickBot="1" x14ac:dyDescent="0.35">
      <c r="A208" s="14" t="s">
        <v>348</v>
      </c>
      <c r="B208" s="6" t="s">
        <v>43</v>
      </c>
      <c r="C208" s="10">
        <v>0</v>
      </c>
    </row>
    <row r="209" spans="1:3" ht="32.25" thickBot="1" x14ac:dyDescent="0.35">
      <c r="A209" s="14" t="s">
        <v>349</v>
      </c>
      <c r="B209" s="11" t="s">
        <v>38</v>
      </c>
      <c r="C209" s="10">
        <v>0</v>
      </c>
    </row>
    <row r="210" spans="1:3" ht="19.5" thickBot="1" x14ac:dyDescent="0.35">
      <c r="A210" s="14" t="s">
        <v>350</v>
      </c>
      <c r="B210" s="11" t="s">
        <v>33</v>
      </c>
      <c r="C210" s="10">
        <v>0</v>
      </c>
    </row>
    <row r="211" spans="1:3" ht="32.25" thickBot="1" x14ac:dyDescent="0.35">
      <c r="A211" s="14" t="s">
        <v>351</v>
      </c>
      <c r="B211" s="6" t="s">
        <v>39</v>
      </c>
      <c r="C211" s="10">
        <v>4</v>
      </c>
    </row>
    <row r="212" spans="1:3" ht="19.5" thickBot="1" x14ac:dyDescent="0.35">
      <c r="A212" s="14" t="s">
        <v>352</v>
      </c>
      <c r="B212" s="11" t="s">
        <v>40</v>
      </c>
      <c r="C212" s="10">
        <v>4</v>
      </c>
    </row>
    <row r="213" spans="1:3" ht="19.5" thickBot="1" x14ac:dyDescent="0.35">
      <c r="A213" s="14" t="s">
        <v>353</v>
      </c>
      <c r="B213" s="11" t="s">
        <v>41</v>
      </c>
      <c r="C213" s="10">
        <v>0</v>
      </c>
    </row>
  </sheetData>
  <mergeCells count="9">
    <mergeCell ref="A28:C28"/>
    <mergeCell ref="A29:C29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</hyperlinks>
  <pageMargins left="0.7" right="0.2" top="0.39" bottom="0.75" header="0.3" footer="0.3"/>
  <pageSetup paperSize="9" scale="62" orientation="portrait" verticalDpi="0" r:id="rId1"/>
  <rowBreaks count="5" manualBreakCount="5">
    <brk id="45" max="4" man="1"/>
    <brk id="81" max="4" man="1"/>
    <brk id="117" max="4" man="1"/>
    <brk id="153" max="4" man="1"/>
    <brk id="189" max="4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4"/>
  <sheetViews>
    <sheetView view="pageBreakPreview" zoomScale="60" zoomScaleNormal="60" workbookViewId="0">
      <pane xSplit="2970" ySplit="4455" topLeftCell="D100" activePane="bottomRight"/>
      <selection activeCell="N146" sqref="N146"/>
      <selection pane="topRight" activeCell="B1" sqref="B1"/>
      <selection pane="bottomLeft" activeCell="A300" sqref="A300:Q300"/>
      <selection pane="bottomRight" activeCell="G5" sqref="G5:L5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29.19921875" customWidth="1"/>
    <col min="5" max="5" width="12" customWidth="1"/>
    <col min="6" max="6" width="10.69921875" customWidth="1"/>
    <col min="7" max="12" width="12.09765625" customWidth="1"/>
    <col min="13" max="13" width="10.59765625" customWidth="1"/>
    <col min="14" max="14" width="10.796875" customWidth="1"/>
    <col min="15" max="18" width="13.796875" customWidth="1"/>
  </cols>
  <sheetData>
    <row r="1" spans="1:18" s="32" customFormat="1" ht="26.25" x14ac:dyDescent="0.4">
      <c r="A1" s="77" t="s">
        <v>44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s="32" customFormat="1" ht="26.25" x14ac:dyDescent="0.4">
      <c r="A2" s="77" t="s">
        <v>45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x14ac:dyDescent="0.3">
      <c r="A3" s="3"/>
    </row>
    <row r="4" spans="1:18" x14ac:dyDescent="0.3">
      <c r="A4" s="2"/>
    </row>
    <row r="5" spans="1:18" s="31" customFormat="1" ht="150" customHeight="1" x14ac:dyDescent="0.25">
      <c r="A5" s="85" t="s">
        <v>46</v>
      </c>
      <c r="B5" s="85" t="s">
        <v>47</v>
      </c>
      <c r="C5" s="85" t="s">
        <v>48</v>
      </c>
      <c r="D5" s="85" t="s">
        <v>49</v>
      </c>
      <c r="E5" s="85" t="s">
        <v>50</v>
      </c>
      <c r="F5" s="85"/>
      <c r="G5" s="85" t="s">
        <v>51</v>
      </c>
      <c r="H5" s="85"/>
      <c r="I5" s="85"/>
      <c r="J5" s="85"/>
      <c r="K5" s="85"/>
      <c r="L5" s="85"/>
      <c r="M5" s="85" t="s">
        <v>52</v>
      </c>
      <c r="N5" s="85"/>
      <c r="O5" s="85" t="s">
        <v>53</v>
      </c>
      <c r="P5" s="85"/>
      <c r="Q5" s="85" t="s">
        <v>54</v>
      </c>
      <c r="R5" s="85"/>
    </row>
    <row r="6" spans="1:18" s="31" customFormat="1" ht="15.75" x14ac:dyDescent="0.25">
      <c r="A6" s="85"/>
      <c r="B6" s="85"/>
      <c r="C6" s="85"/>
      <c r="D6" s="85"/>
      <c r="E6" s="85" t="s">
        <v>55</v>
      </c>
      <c r="F6" s="85" t="s">
        <v>56</v>
      </c>
      <c r="G6" s="85" t="s">
        <v>57</v>
      </c>
      <c r="H6" s="85"/>
      <c r="I6" s="85" t="s">
        <v>58</v>
      </c>
      <c r="J6" s="85"/>
      <c r="K6" s="85" t="s">
        <v>59</v>
      </c>
      <c r="L6" s="85" t="s">
        <v>60</v>
      </c>
      <c r="M6" s="85" t="s">
        <v>61</v>
      </c>
      <c r="N6" s="85" t="s">
        <v>62</v>
      </c>
      <c r="O6" s="85" t="s">
        <v>63</v>
      </c>
      <c r="P6" s="85" t="s">
        <v>64</v>
      </c>
      <c r="Q6" s="85" t="s">
        <v>65</v>
      </c>
      <c r="R6" s="85" t="s">
        <v>66</v>
      </c>
    </row>
    <row r="7" spans="1:18" s="31" customFormat="1" ht="63.75" thickBot="1" x14ac:dyDescent="0.3">
      <c r="A7" s="86"/>
      <c r="B7" s="86"/>
      <c r="C7" s="86"/>
      <c r="D7" s="86"/>
      <c r="E7" s="86"/>
      <c r="F7" s="86"/>
      <c r="G7" s="34" t="s">
        <v>67</v>
      </c>
      <c r="H7" s="34" t="s">
        <v>68</v>
      </c>
      <c r="I7" s="34" t="s">
        <v>67</v>
      </c>
      <c r="J7" s="34" t="s">
        <v>68</v>
      </c>
      <c r="K7" s="86"/>
      <c r="L7" s="86"/>
      <c r="M7" s="86"/>
      <c r="N7" s="86"/>
      <c r="O7" s="86"/>
      <c r="P7" s="86"/>
      <c r="Q7" s="86"/>
      <c r="R7" s="86"/>
    </row>
    <row r="8" spans="1:18" ht="19.5" thickBot="1" x14ac:dyDescent="0.35">
      <c r="A8" s="35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</row>
    <row r="9" spans="1:18" s="65" customFormat="1" ht="97.9" customHeight="1" thickBot="1" x14ac:dyDescent="0.35">
      <c r="A9" s="90" t="s">
        <v>168</v>
      </c>
      <c r="B9" s="91"/>
      <c r="C9" s="59"/>
      <c r="D9" s="59" t="s">
        <v>121</v>
      </c>
      <c r="E9" s="61" t="s">
        <v>124</v>
      </c>
      <c r="F9" s="61">
        <v>792</v>
      </c>
      <c r="G9" s="62">
        <f>G10+G12+G14+G16+G18+G20+G22+G24+G26+G28+G30+G32+G34+G36+G38+G40+G42+G44+G46+G48+G50</f>
        <v>128</v>
      </c>
      <c r="H9" s="62">
        <f>H10+H12+H14+H16+H18+H20+H22+H24+H26+H28+H30+H32+H34+H36+H38+H40+H42+H44+H46+H48+H50</f>
        <v>128</v>
      </c>
      <c r="I9" s="62">
        <f>I10+I12+I14+I16+I18+I20+I22+I24+I26+I28+I30+I32+I34+I36+I38+I40+I42+I44+I46+I48+I50</f>
        <v>64</v>
      </c>
      <c r="J9" s="62">
        <f>J10+J12+J14+J16+J18+J20+J22+J24+J26+J28+J30+J32+J34+J36+J38+J40+J42+J44+J46+J48+J50</f>
        <v>64</v>
      </c>
      <c r="K9" s="62">
        <f>K10+K12+K14+K16+K18+K20+K22+K24+K26+K28+K30+K32+K34+K36+K38+K40+K42+K44+K46+K48+K50</f>
        <v>64</v>
      </c>
      <c r="L9" s="59"/>
      <c r="M9" s="63" t="s">
        <v>31</v>
      </c>
      <c r="N9" s="63" t="s">
        <v>31</v>
      </c>
      <c r="O9" s="64">
        <f>O10+O12+O14+O16+O18+O20+O22+O24+O26+O28+O30+O32+O34+O36+O38+O40+O42+O44+O46+O48+O50</f>
        <v>968356</v>
      </c>
      <c r="P9" s="63" t="s">
        <v>31</v>
      </c>
      <c r="Q9" s="64">
        <f>Q10+Q12+Q14+Q16+Q18+Q20+Q22+Q24+Q26+Q28+Q30+Q32+Q34+Q36+Q38+Q40+Q42+Q44+Q46+Q48+Q50</f>
        <v>968356</v>
      </c>
      <c r="R9" s="64">
        <f>R10+R12+R14+R16+R18+R20+R22+R24+R26+R28+R30+R32+R34+R36+R38+R40+R42+R44+R46+R48+R50</f>
        <v>114621</v>
      </c>
    </row>
    <row r="10" spans="1:18" ht="19.5" thickBot="1" x14ac:dyDescent="0.35">
      <c r="A10" s="87" t="s">
        <v>127</v>
      </c>
      <c r="B10" s="10" t="s">
        <v>69</v>
      </c>
      <c r="C10" s="6"/>
      <c r="D10" s="10" t="s">
        <v>31</v>
      </c>
      <c r="E10" s="37"/>
      <c r="F10" s="37"/>
      <c r="G10" s="6">
        <v>5</v>
      </c>
      <c r="H10" s="6">
        <v>5</v>
      </c>
      <c r="I10" s="6">
        <v>1</v>
      </c>
      <c r="J10" s="6">
        <v>1</v>
      </c>
      <c r="K10" s="6">
        <v>4</v>
      </c>
      <c r="L10" s="10" t="s">
        <v>31</v>
      </c>
      <c r="M10" s="6"/>
      <c r="N10" s="6"/>
      <c r="O10" s="38">
        <f>31971+5360+1485</f>
        <v>38816</v>
      </c>
      <c r="P10" s="10" t="s">
        <v>31</v>
      </c>
      <c r="Q10" s="38">
        <f>O10</f>
        <v>38816</v>
      </c>
      <c r="R10" s="45">
        <v>0</v>
      </c>
    </row>
    <row r="11" spans="1:18" ht="19.5" thickBot="1" x14ac:dyDescent="0.35">
      <c r="A11" s="89"/>
      <c r="B11" s="10" t="s">
        <v>70</v>
      </c>
      <c r="C11" s="6"/>
      <c r="D11" s="6" t="s">
        <v>148</v>
      </c>
      <c r="E11" s="37"/>
      <c r="F11" s="37"/>
      <c r="G11" s="6"/>
      <c r="H11" s="6"/>
      <c r="I11" s="6"/>
      <c r="J11" s="6"/>
      <c r="K11" s="6"/>
      <c r="L11" s="6"/>
      <c r="M11" s="39">
        <v>46016</v>
      </c>
      <c r="N11" s="39">
        <v>46016</v>
      </c>
      <c r="O11" s="38"/>
      <c r="P11" s="44"/>
      <c r="Q11" s="38"/>
      <c r="R11" s="38"/>
    </row>
    <row r="12" spans="1:18" ht="19.5" thickBot="1" x14ac:dyDescent="0.35">
      <c r="A12" s="87" t="s">
        <v>128</v>
      </c>
      <c r="B12" s="10" t="s">
        <v>69</v>
      </c>
      <c r="C12" s="6"/>
      <c r="D12" s="10" t="s">
        <v>31</v>
      </c>
      <c r="E12" s="37"/>
      <c r="F12" s="37"/>
      <c r="G12" s="6">
        <v>16</v>
      </c>
      <c r="H12" s="6">
        <v>16</v>
      </c>
      <c r="I12" s="6">
        <v>6</v>
      </c>
      <c r="J12" s="6">
        <v>6</v>
      </c>
      <c r="K12" s="6">
        <f>G12-I12</f>
        <v>10</v>
      </c>
      <c r="L12" s="10" t="s">
        <v>31</v>
      </c>
      <c r="M12" s="6"/>
      <c r="N12" s="6"/>
      <c r="O12" s="38">
        <f>99456+29117</f>
        <v>128573</v>
      </c>
      <c r="P12" s="10" t="s">
        <v>31</v>
      </c>
      <c r="Q12" s="38">
        <f>O12</f>
        <v>128573</v>
      </c>
      <c r="R12" s="6">
        <v>0</v>
      </c>
    </row>
    <row r="13" spans="1:18" ht="19.5" thickBot="1" x14ac:dyDescent="0.35">
      <c r="A13" s="89"/>
      <c r="B13" s="10" t="s">
        <v>70</v>
      </c>
      <c r="C13" s="6"/>
      <c r="D13" s="6" t="s">
        <v>148</v>
      </c>
      <c r="E13" s="37"/>
      <c r="F13" s="37"/>
      <c r="G13" s="6"/>
      <c r="H13" s="6"/>
      <c r="I13" s="6"/>
      <c r="J13" s="6"/>
      <c r="K13" s="6"/>
      <c r="L13" s="6"/>
      <c r="M13" s="39">
        <v>46016</v>
      </c>
      <c r="N13" s="39">
        <v>46016</v>
      </c>
      <c r="O13" s="6"/>
      <c r="P13" s="6"/>
      <c r="Q13" s="6"/>
      <c r="R13" s="6"/>
    </row>
    <row r="14" spans="1:18" ht="19.5" thickBot="1" x14ac:dyDescent="0.35">
      <c r="A14" s="87" t="s">
        <v>129</v>
      </c>
      <c r="B14" s="10" t="s">
        <v>69</v>
      </c>
      <c r="C14" s="6"/>
      <c r="D14" s="10" t="s">
        <v>31</v>
      </c>
      <c r="E14" s="37"/>
      <c r="F14" s="37"/>
      <c r="G14" s="6">
        <v>4</v>
      </c>
      <c r="H14" s="6">
        <v>4</v>
      </c>
      <c r="I14" s="6">
        <v>4</v>
      </c>
      <c r="J14" s="6">
        <v>4</v>
      </c>
      <c r="K14" s="6">
        <f>G14-I14</f>
        <v>0</v>
      </c>
      <c r="L14" s="10" t="s">
        <v>31</v>
      </c>
      <c r="M14" s="6"/>
      <c r="N14" s="6"/>
      <c r="O14" s="38">
        <f>21756+368+3647</f>
        <v>25771</v>
      </c>
      <c r="P14" s="10" t="s">
        <v>31</v>
      </c>
      <c r="Q14" s="38">
        <f>O14</f>
        <v>25771</v>
      </c>
      <c r="R14" s="38">
        <f>3492+585</f>
        <v>4077</v>
      </c>
    </row>
    <row r="15" spans="1:18" ht="19.5" thickBot="1" x14ac:dyDescent="0.35">
      <c r="A15" s="89"/>
      <c r="B15" s="10" t="s">
        <v>70</v>
      </c>
      <c r="C15" s="6"/>
      <c r="D15" s="6" t="s">
        <v>148</v>
      </c>
      <c r="E15" s="37"/>
      <c r="F15" s="37"/>
      <c r="G15" s="6"/>
      <c r="H15" s="6"/>
      <c r="I15" s="6"/>
      <c r="J15" s="6"/>
      <c r="K15" s="6"/>
      <c r="L15" s="6"/>
      <c r="M15" s="39">
        <v>46016</v>
      </c>
      <c r="N15" s="39">
        <v>46016</v>
      </c>
      <c r="O15" s="6"/>
      <c r="P15" s="6"/>
      <c r="Q15" s="6"/>
      <c r="R15" s="6"/>
    </row>
    <row r="16" spans="1:18" ht="19.5" thickBot="1" x14ac:dyDescent="0.35">
      <c r="A16" s="87" t="s">
        <v>130</v>
      </c>
      <c r="B16" s="10" t="s">
        <v>69</v>
      </c>
      <c r="C16" s="6"/>
      <c r="D16" s="10" t="s">
        <v>31</v>
      </c>
      <c r="E16" s="37"/>
      <c r="F16" s="37"/>
      <c r="G16" s="6">
        <v>6</v>
      </c>
      <c r="H16" s="6">
        <v>6</v>
      </c>
      <c r="I16" s="6">
        <v>6</v>
      </c>
      <c r="J16" s="6">
        <v>6</v>
      </c>
      <c r="K16" s="6">
        <f>G16-I16</f>
        <v>0</v>
      </c>
      <c r="L16" s="10" t="s">
        <v>31</v>
      </c>
      <c r="M16" s="6"/>
      <c r="N16" s="6"/>
      <c r="O16" s="38">
        <f>33197+5566+5098</f>
        <v>43861</v>
      </c>
      <c r="P16" s="10" t="s">
        <v>31</v>
      </c>
      <c r="Q16" s="38">
        <f>O16</f>
        <v>43861</v>
      </c>
      <c r="R16" s="38">
        <v>0</v>
      </c>
    </row>
    <row r="17" spans="1:18" ht="19.5" thickBot="1" x14ac:dyDescent="0.35">
      <c r="A17" s="89"/>
      <c r="B17" s="10" t="s">
        <v>70</v>
      </c>
      <c r="C17" s="6"/>
      <c r="D17" s="6" t="s">
        <v>148</v>
      </c>
      <c r="E17" s="37"/>
      <c r="F17" s="37"/>
      <c r="G17" s="6"/>
      <c r="H17" s="6"/>
      <c r="I17" s="6"/>
      <c r="J17" s="6"/>
      <c r="K17" s="6"/>
      <c r="L17" s="6"/>
      <c r="M17" s="39">
        <v>46016</v>
      </c>
      <c r="N17" s="39">
        <v>46016</v>
      </c>
      <c r="O17" s="6"/>
      <c r="P17" s="6"/>
      <c r="Q17" s="6"/>
      <c r="R17" s="6"/>
    </row>
    <row r="18" spans="1:18" ht="19.5" thickBot="1" x14ac:dyDescent="0.35">
      <c r="A18" s="87" t="s">
        <v>131</v>
      </c>
      <c r="B18" s="10" t="s">
        <v>69</v>
      </c>
      <c r="C18" s="6"/>
      <c r="D18" s="10" t="s">
        <v>31</v>
      </c>
      <c r="E18" s="37"/>
      <c r="F18" s="37"/>
      <c r="G18" s="6">
        <v>3</v>
      </c>
      <c r="H18" s="6">
        <f>G18</f>
        <v>3</v>
      </c>
      <c r="I18" s="6">
        <v>0</v>
      </c>
      <c r="J18" s="6">
        <f>I18</f>
        <v>0</v>
      </c>
      <c r="K18" s="6">
        <f>G18-I18</f>
        <v>3</v>
      </c>
      <c r="L18" s="10" t="s">
        <v>31</v>
      </c>
      <c r="M18" s="6"/>
      <c r="N18" s="6"/>
      <c r="O18" s="38">
        <f>2074+2264+13504</f>
        <v>17842</v>
      </c>
      <c r="P18" s="10" t="s">
        <v>31</v>
      </c>
      <c r="Q18" s="38">
        <f>O18</f>
        <v>17842</v>
      </c>
      <c r="R18" s="38">
        <v>0</v>
      </c>
    </row>
    <row r="19" spans="1:18" ht="19.5" thickBot="1" x14ac:dyDescent="0.35">
      <c r="A19" s="89"/>
      <c r="B19" s="10" t="s">
        <v>70</v>
      </c>
      <c r="C19" s="6"/>
      <c r="D19" s="6" t="s">
        <v>148</v>
      </c>
      <c r="E19" s="37"/>
      <c r="F19" s="37"/>
      <c r="G19" s="6"/>
      <c r="H19" s="6"/>
      <c r="I19" s="6"/>
      <c r="J19" s="6"/>
      <c r="K19" s="6"/>
      <c r="L19" s="6"/>
      <c r="M19" s="39">
        <v>46016</v>
      </c>
      <c r="N19" s="39">
        <v>46016</v>
      </c>
      <c r="O19" s="6"/>
      <c r="P19" s="6"/>
      <c r="Q19" s="6"/>
      <c r="R19" s="6"/>
    </row>
    <row r="20" spans="1:18" ht="19.5" thickBot="1" x14ac:dyDescent="0.35">
      <c r="A20" s="87" t="s">
        <v>132</v>
      </c>
      <c r="B20" s="10" t="s">
        <v>69</v>
      </c>
      <c r="C20" s="6"/>
      <c r="D20" s="10" t="s">
        <v>31</v>
      </c>
      <c r="E20" s="37"/>
      <c r="F20" s="37"/>
      <c r="G20" s="6">
        <v>2</v>
      </c>
      <c r="H20" s="6">
        <f>G20</f>
        <v>2</v>
      </c>
      <c r="I20" s="6">
        <v>2</v>
      </c>
      <c r="J20" s="6">
        <f>I20</f>
        <v>2</v>
      </c>
      <c r="K20" s="6">
        <f>G20-I20</f>
        <v>0</v>
      </c>
      <c r="L20" s="10" t="s">
        <v>31</v>
      </c>
      <c r="M20" s="6"/>
      <c r="N20" s="6"/>
      <c r="O20" s="38">
        <v>23417</v>
      </c>
      <c r="P20" s="10" t="s">
        <v>31</v>
      </c>
      <c r="Q20" s="46">
        <f>O20</f>
        <v>23417</v>
      </c>
      <c r="R20" s="46">
        <f>3713+623</f>
        <v>4336</v>
      </c>
    </row>
    <row r="21" spans="1:18" ht="19.5" thickBot="1" x14ac:dyDescent="0.35">
      <c r="A21" s="89"/>
      <c r="B21" s="10" t="s">
        <v>70</v>
      </c>
      <c r="C21" s="6"/>
      <c r="D21" s="6" t="s">
        <v>148</v>
      </c>
      <c r="E21" s="37"/>
      <c r="F21" s="37"/>
      <c r="G21" s="6"/>
      <c r="H21" s="6"/>
      <c r="I21" s="6"/>
      <c r="J21" s="6"/>
      <c r="K21" s="6"/>
      <c r="L21" s="6"/>
      <c r="M21" s="39">
        <v>46016</v>
      </c>
      <c r="N21" s="39">
        <v>46016</v>
      </c>
      <c r="O21" s="6"/>
      <c r="P21" s="6"/>
      <c r="Q21" s="6"/>
      <c r="R21" s="6"/>
    </row>
    <row r="22" spans="1:18" ht="19.5" thickBot="1" x14ac:dyDescent="0.35">
      <c r="A22" s="87" t="s">
        <v>133</v>
      </c>
      <c r="B22" s="10" t="s">
        <v>69</v>
      </c>
      <c r="C22" s="6"/>
      <c r="D22" s="10" t="s">
        <v>31</v>
      </c>
      <c r="E22" s="37"/>
      <c r="F22" s="37"/>
      <c r="G22" s="6">
        <v>9</v>
      </c>
      <c r="H22" s="6">
        <f>G22</f>
        <v>9</v>
      </c>
      <c r="I22" s="6">
        <v>8</v>
      </c>
      <c r="J22" s="6">
        <f>I22</f>
        <v>8</v>
      </c>
      <c r="K22" s="6">
        <f>G22-I22</f>
        <v>1</v>
      </c>
      <c r="L22" s="10" t="s">
        <v>31</v>
      </c>
      <c r="M22" s="6"/>
      <c r="N22" s="6"/>
      <c r="O22" s="38">
        <f>59621+9996+5732</f>
        <v>75349</v>
      </c>
      <c r="P22" s="10" t="s">
        <v>31</v>
      </c>
      <c r="Q22" s="46">
        <f>O22</f>
        <v>75349</v>
      </c>
      <c r="R22" s="46">
        <f>19223</f>
        <v>19223</v>
      </c>
    </row>
    <row r="23" spans="1:18" ht="19.5" thickBot="1" x14ac:dyDescent="0.35">
      <c r="A23" s="89"/>
      <c r="B23" s="10" t="s">
        <v>70</v>
      </c>
      <c r="C23" s="6"/>
      <c r="D23" s="6" t="s">
        <v>148</v>
      </c>
      <c r="E23" s="37"/>
      <c r="F23" s="37"/>
      <c r="G23" s="6"/>
      <c r="H23" s="6"/>
      <c r="I23" s="6"/>
      <c r="J23" s="6"/>
      <c r="K23" s="6"/>
      <c r="L23" s="6"/>
      <c r="M23" s="39">
        <v>46016</v>
      </c>
      <c r="N23" s="39">
        <v>46016</v>
      </c>
      <c r="O23" s="6"/>
      <c r="P23" s="6"/>
      <c r="Q23" s="6"/>
      <c r="R23" s="6"/>
    </row>
    <row r="24" spans="1:18" ht="19.5" thickBot="1" x14ac:dyDescent="0.35">
      <c r="A24" s="87" t="s">
        <v>134</v>
      </c>
      <c r="B24" s="10" t="s">
        <v>69</v>
      </c>
      <c r="C24" s="6"/>
      <c r="D24" s="10" t="s">
        <v>31</v>
      </c>
      <c r="E24" s="37"/>
      <c r="F24" s="37"/>
      <c r="G24" s="6">
        <v>8</v>
      </c>
      <c r="H24" s="6">
        <f>G24</f>
        <v>8</v>
      </c>
      <c r="I24" s="6">
        <v>6</v>
      </c>
      <c r="J24" s="6">
        <f>I24</f>
        <v>6</v>
      </c>
      <c r="K24" s="6">
        <f>G24-I24</f>
        <v>2</v>
      </c>
      <c r="L24" s="10" t="s">
        <v>31</v>
      </c>
      <c r="M24" s="6"/>
      <c r="N24" s="6"/>
      <c r="O24" s="38">
        <f>52709+8837+8095</f>
        <v>69641</v>
      </c>
      <c r="P24" s="10" t="s">
        <v>31</v>
      </c>
      <c r="Q24" s="46">
        <f>O24</f>
        <v>69641</v>
      </c>
      <c r="R24" s="46">
        <f>16150+2708</f>
        <v>18858</v>
      </c>
    </row>
    <row r="25" spans="1:18" ht="19.5" thickBot="1" x14ac:dyDescent="0.35">
      <c r="A25" s="89"/>
      <c r="B25" s="10" t="s">
        <v>70</v>
      </c>
      <c r="C25" s="6"/>
      <c r="D25" s="6" t="s">
        <v>148</v>
      </c>
      <c r="E25" s="37"/>
      <c r="F25" s="37"/>
      <c r="G25" s="6"/>
      <c r="H25" s="6"/>
      <c r="I25" s="6"/>
      <c r="J25" s="6"/>
      <c r="K25" s="6"/>
      <c r="L25" s="6"/>
      <c r="M25" s="39">
        <v>46016</v>
      </c>
      <c r="N25" s="39">
        <v>46016</v>
      </c>
      <c r="O25" s="6"/>
      <c r="P25" s="6"/>
      <c r="Q25" s="6"/>
      <c r="R25" s="6"/>
    </row>
    <row r="26" spans="1:18" ht="19.5" thickBot="1" x14ac:dyDescent="0.35">
      <c r="A26" s="87" t="s">
        <v>135</v>
      </c>
      <c r="B26" s="10" t="s">
        <v>69</v>
      </c>
      <c r="C26" s="6"/>
      <c r="D26" s="10" t="s">
        <v>31</v>
      </c>
      <c r="E26" s="37"/>
      <c r="F26" s="37"/>
      <c r="G26" s="6">
        <v>4</v>
      </c>
      <c r="H26" s="6">
        <f>G26</f>
        <v>4</v>
      </c>
      <c r="I26" s="6">
        <v>4</v>
      </c>
      <c r="J26" s="6">
        <f>I26</f>
        <v>4</v>
      </c>
      <c r="K26" s="6">
        <f>G26-I26</f>
        <v>0</v>
      </c>
      <c r="L26" s="10" t="s">
        <v>31</v>
      </c>
      <c r="M26" s="6"/>
      <c r="N26" s="6"/>
      <c r="O26" s="38">
        <f>25058+4201+424</f>
        <v>29683</v>
      </c>
      <c r="P26" s="10" t="s">
        <v>31</v>
      </c>
      <c r="Q26" s="46">
        <f>O26</f>
        <v>29683</v>
      </c>
      <c r="R26" s="46">
        <f>2034+341</f>
        <v>2375</v>
      </c>
    </row>
    <row r="27" spans="1:18" ht="19.5" thickBot="1" x14ac:dyDescent="0.35">
      <c r="A27" s="89"/>
      <c r="B27" s="10" t="s">
        <v>70</v>
      </c>
      <c r="C27" s="6"/>
      <c r="D27" s="6" t="s">
        <v>148</v>
      </c>
      <c r="E27" s="37"/>
      <c r="F27" s="37"/>
      <c r="G27" s="6"/>
      <c r="H27" s="6"/>
      <c r="I27" s="6"/>
      <c r="J27" s="6"/>
      <c r="K27" s="6"/>
      <c r="L27" s="6"/>
      <c r="M27" s="39">
        <v>46016</v>
      </c>
      <c r="N27" s="39">
        <v>46016</v>
      </c>
      <c r="O27" s="6"/>
      <c r="P27" s="6"/>
      <c r="Q27" s="6"/>
      <c r="R27" s="6"/>
    </row>
    <row r="28" spans="1:18" ht="19.5" thickBot="1" x14ac:dyDescent="0.35">
      <c r="A28" s="87" t="s">
        <v>136</v>
      </c>
      <c r="B28" s="10" t="s">
        <v>69</v>
      </c>
      <c r="C28" s="6"/>
      <c r="D28" s="10" t="s">
        <v>31</v>
      </c>
      <c r="E28" s="37"/>
      <c r="F28" s="37"/>
      <c r="G28" s="6">
        <v>5</v>
      </c>
      <c r="H28" s="6">
        <f>G28</f>
        <v>5</v>
      </c>
      <c r="I28" s="6">
        <v>3</v>
      </c>
      <c r="J28" s="6">
        <f>I28</f>
        <v>3</v>
      </c>
      <c r="K28" s="6">
        <f>G28-I28</f>
        <v>2</v>
      </c>
      <c r="L28" s="10" t="s">
        <v>31</v>
      </c>
      <c r="M28" s="6"/>
      <c r="N28" s="6"/>
      <c r="O28" s="38">
        <f>783+2825+16853</f>
        <v>20461</v>
      </c>
      <c r="P28" s="10" t="s">
        <v>31</v>
      </c>
      <c r="Q28" s="46">
        <f>O28</f>
        <v>20461</v>
      </c>
      <c r="R28" s="46">
        <v>0</v>
      </c>
    </row>
    <row r="29" spans="1:18" ht="19.5" thickBot="1" x14ac:dyDescent="0.35">
      <c r="A29" s="89"/>
      <c r="B29" s="10" t="s">
        <v>70</v>
      </c>
      <c r="C29" s="6"/>
      <c r="D29" s="6" t="s">
        <v>148</v>
      </c>
      <c r="E29" s="37"/>
      <c r="F29" s="37"/>
      <c r="G29" s="6"/>
      <c r="H29" s="6"/>
      <c r="I29" s="6"/>
      <c r="J29" s="6"/>
      <c r="K29" s="6"/>
      <c r="L29" s="6"/>
      <c r="M29" s="39">
        <v>46016</v>
      </c>
      <c r="N29" s="39">
        <v>46016</v>
      </c>
      <c r="O29" s="6"/>
      <c r="P29" s="6"/>
      <c r="Q29" s="6"/>
      <c r="R29" s="6"/>
    </row>
    <row r="30" spans="1:18" ht="19.5" thickBot="1" x14ac:dyDescent="0.35">
      <c r="A30" s="87" t="s">
        <v>137</v>
      </c>
      <c r="B30" s="10" t="s">
        <v>69</v>
      </c>
      <c r="C30" s="6"/>
      <c r="D30" s="10" t="s">
        <v>31</v>
      </c>
      <c r="E30" s="37"/>
      <c r="F30" s="37"/>
      <c r="G30" s="6">
        <v>6</v>
      </c>
      <c r="H30" s="6">
        <f>G30</f>
        <v>6</v>
      </c>
      <c r="I30" s="6">
        <v>3</v>
      </c>
      <c r="J30" s="6">
        <f>I30</f>
        <v>3</v>
      </c>
      <c r="K30" s="6">
        <f>G30-I30</f>
        <v>3</v>
      </c>
      <c r="L30" s="10" t="s">
        <v>31</v>
      </c>
      <c r="M30" s="6"/>
      <c r="N30" s="6"/>
      <c r="O30" s="38">
        <f>2486+6368+37980</f>
        <v>46834</v>
      </c>
      <c r="P30" s="10" t="s">
        <v>31</v>
      </c>
      <c r="Q30" s="46">
        <f>O30</f>
        <v>46834</v>
      </c>
      <c r="R30" s="46">
        <f>1800+10734</f>
        <v>12534</v>
      </c>
    </row>
    <row r="31" spans="1:18" ht="19.5" thickBot="1" x14ac:dyDescent="0.35">
      <c r="A31" s="89"/>
      <c r="B31" s="10" t="s">
        <v>70</v>
      </c>
      <c r="C31" s="6"/>
      <c r="D31" s="6" t="s">
        <v>148</v>
      </c>
      <c r="E31" s="37"/>
      <c r="F31" s="37"/>
      <c r="G31" s="6"/>
      <c r="H31" s="6"/>
      <c r="I31" s="6"/>
      <c r="J31" s="6"/>
      <c r="K31" s="6"/>
      <c r="L31" s="6"/>
      <c r="M31" s="39">
        <v>46016</v>
      </c>
      <c r="N31" s="39">
        <v>46016</v>
      </c>
      <c r="O31" s="6"/>
      <c r="P31" s="6"/>
      <c r="Q31" s="6"/>
      <c r="R31" s="6"/>
    </row>
    <row r="32" spans="1:18" ht="19.5" thickBot="1" x14ac:dyDescent="0.35">
      <c r="A32" s="87" t="s">
        <v>138</v>
      </c>
      <c r="B32" s="10" t="s">
        <v>69</v>
      </c>
      <c r="C32" s="6"/>
      <c r="D32" s="10" t="s">
        <v>31</v>
      </c>
      <c r="E32" s="37"/>
      <c r="F32" s="37"/>
      <c r="G32" s="6">
        <v>11</v>
      </c>
      <c r="H32" s="6">
        <f>G32</f>
        <v>11</v>
      </c>
      <c r="I32" s="6">
        <v>7</v>
      </c>
      <c r="J32" s="6">
        <f>I32</f>
        <v>7</v>
      </c>
      <c r="K32" s="6">
        <f>G32-I32</f>
        <v>4</v>
      </c>
      <c r="L32" s="10" t="s">
        <v>31</v>
      </c>
      <c r="M32" s="6"/>
      <c r="N32" s="6"/>
      <c r="O32" s="38">
        <f>73446+12314+1005</f>
        <v>86765</v>
      </c>
      <c r="P32" s="10" t="s">
        <v>31</v>
      </c>
      <c r="Q32" s="46">
        <f>O32</f>
        <v>86765</v>
      </c>
      <c r="R32" s="46">
        <f>7615+1277</f>
        <v>8892</v>
      </c>
    </row>
    <row r="33" spans="1:18" ht="19.5" thickBot="1" x14ac:dyDescent="0.35">
      <c r="A33" s="89"/>
      <c r="B33" s="10" t="s">
        <v>70</v>
      </c>
      <c r="C33" s="6"/>
      <c r="D33" s="6" t="s">
        <v>148</v>
      </c>
      <c r="E33" s="37"/>
      <c r="F33" s="37"/>
      <c r="G33" s="6"/>
      <c r="H33" s="6"/>
      <c r="I33" s="6"/>
      <c r="J33" s="6"/>
      <c r="K33" s="6"/>
      <c r="L33" s="6"/>
      <c r="M33" s="39">
        <v>46016</v>
      </c>
      <c r="N33" s="39">
        <v>46016</v>
      </c>
      <c r="O33" s="6"/>
      <c r="P33" s="6"/>
      <c r="Q33" s="6"/>
      <c r="R33" s="6"/>
    </row>
    <row r="34" spans="1:18" ht="19.5" thickBot="1" x14ac:dyDescent="0.35">
      <c r="A34" s="87" t="s">
        <v>139</v>
      </c>
      <c r="B34" s="10" t="s">
        <v>69</v>
      </c>
      <c r="C34" s="6"/>
      <c r="D34" s="10" t="s">
        <v>31</v>
      </c>
      <c r="E34" s="37"/>
      <c r="F34" s="37"/>
      <c r="G34" s="6">
        <v>5</v>
      </c>
      <c r="H34" s="6">
        <f>G34</f>
        <v>5</v>
      </c>
      <c r="I34" s="37">
        <v>0</v>
      </c>
      <c r="J34" s="37">
        <f>I34</f>
        <v>0</v>
      </c>
      <c r="K34" s="6">
        <f>G34-I34</f>
        <v>5</v>
      </c>
      <c r="L34" s="10" t="s">
        <v>31</v>
      </c>
      <c r="M34" s="6"/>
      <c r="N34" s="6"/>
      <c r="O34" s="38">
        <f>1449+5236+31228</f>
        <v>37913</v>
      </c>
      <c r="P34" s="10" t="s">
        <v>31</v>
      </c>
      <c r="Q34" s="46">
        <f>O34</f>
        <v>37913</v>
      </c>
      <c r="R34" s="46">
        <f>1713+10220</f>
        <v>11933</v>
      </c>
    </row>
    <row r="35" spans="1:18" ht="19.5" thickBot="1" x14ac:dyDescent="0.35">
      <c r="A35" s="89"/>
      <c r="B35" s="10" t="s">
        <v>70</v>
      </c>
      <c r="C35" s="6"/>
      <c r="D35" s="6" t="s">
        <v>148</v>
      </c>
      <c r="E35" s="37"/>
      <c r="F35" s="37"/>
      <c r="G35" s="6"/>
      <c r="H35" s="6"/>
      <c r="I35" s="6"/>
      <c r="J35" s="6"/>
      <c r="K35" s="6"/>
      <c r="L35" s="6"/>
      <c r="M35" s="39">
        <v>46016</v>
      </c>
      <c r="N35" s="39">
        <v>46016</v>
      </c>
      <c r="O35" s="6"/>
      <c r="P35" s="6"/>
      <c r="Q35" s="6"/>
      <c r="R35" s="6"/>
    </row>
    <row r="36" spans="1:18" ht="19.5" thickBot="1" x14ac:dyDescent="0.35">
      <c r="A36" s="87" t="s">
        <v>140</v>
      </c>
      <c r="B36" s="10" t="s">
        <v>69</v>
      </c>
      <c r="C36" s="6"/>
      <c r="D36" s="10" t="s">
        <v>31</v>
      </c>
      <c r="E36" s="37"/>
      <c r="F36" s="37"/>
      <c r="G36" s="6">
        <v>7</v>
      </c>
      <c r="H36" s="6">
        <f>G36</f>
        <v>7</v>
      </c>
      <c r="I36" s="6">
        <v>1</v>
      </c>
      <c r="J36" s="6">
        <f>I36</f>
        <v>1</v>
      </c>
      <c r="K36" s="6">
        <f>G36-I36</f>
        <v>6</v>
      </c>
      <c r="L36" s="10" t="s">
        <v>31</v>
      </c>
      <c r="M36" s="6"/>
      <c r="N36" s="6"/>
      <c r="O36" s="38">
        <f>44731+7499+3525</f>
        <v>55755</v>
      </c>
      <c r="P36" s="10" t="s">
        <v>31</v>
      </c>
      <c r="Q36" s="46">
        <f>O36</f>
        <v>55755</v>
      </c>
      <c r="R36" s="46">
        <f>8784+1473</f>
        <v>10257</v>
      </c>
    </row>
    <row r="37" spans="1:18" ht="19.5" thickBot="1" x14ac:dyDescent="0.35">
      <c r="A37" s="89"/>
      <c r="B37" s="10" t="s">
        <v>70</v>
      </c>
      <c r="C37" s="6"/>
      <c r="D37" s="6" t="s">
        <v>148</v>
      </c>
      <c r="E37" s="37"/>
      <c r="F37" s="37"/>
      <c r="G37" s="6"/>
      <c r="H37" s="6"/>
      <c r="I37" s="6"/>
      <c r="J37" s="6"/>
      <c r="K37" s="6"/>
      <c r="L37" s="6"/>
      <c r="M37" s="39">
        <v>46016</v>
      </c>
      <c r="N37" s="39">
        <v>46016</v>
      </c>
      <c r="O37" s="6"/>
      <c r="P37" s="6"/>
      <c r="Q37" s="6"/>
      <c r="R37" s="6"/>
    </row>
    <row r="38" spans="1:18" ht="19.5" thickBot="1" x14ac:dyDescent="0.35">
      <c r="A38" s="87" t="s">
        <v>141</v>
      </c>
      <c r="B38" s="10" t="s">
        <v>69</v>
      </c>
      <c r="C38" s="6"/>
      <c r="D38" s="10" t="s">
        <v>31</v>
      </c>
      <c r="E38" s="37"/>
      <c r="F38" s="37"/>
      <c r="G38" s="6">
        <v>2</v>
      </c>
      <c r="H38" s="6">
        <f>G38</f>
        <v>2</v>
      </c>
      <c r="I38" s="6">
        <v>2</v>
      </c>
      <c r="J38" s="6">
        <f>I38</f>
        <v>2</v>
      </c>
      <c r="K38" s="6">
        <f>G38-I38</f>
        <v>0</v>
      </c>
      <c r="L38" s="10" t="s">
        <v>31</v>
      </c>
      <c r="M38" s="6"/>
      <c r="N38" s="6"/>
      <c r="O38" s="38">
        <f>11233+1883+1725</f>
        <v>14841</v>
      </c>
      <c r="P38" s="10" t="s">
        <v>31</v>
      </c>
      <c r="Q38" s="46">
        <f>O38</f>
        <v>14841</v>
      </c>
      <c r="R38" s="46">
        <v>0</v>
      </c>
    </row>
    <row r="39" spans="1:18" ht="19.5" thickBot="1" x14ac:dyDescent="0.35">
      <c r="A39" s="89"/>
      <c r="B39" s="10" t="s">
        <v>70</v>
      </c>
      <c r="C39" s="6"/>
      <c r="D39" s="6" t="s">
        <v>148</v>
      </c>
      <c r="E39" s="37"/>
      <c r="F39" s="37"/>
      <c r="G39" s="6"/>
      <c r="H39" s="6"/>
      <c r="I39" s="6"/>
      <c r="J39" s="6"/>
      <c r="K39" s="6"/>
      <c r="L39" s="6"/>
      <c r="M39" s="39">
        <v>46016</v>
      </c>
      <c r="N39" s="39">
        <v>46016</v>
      </c>
      <c r="O39" s="6"/>
      <c r="P39" s="6"/>
      <c r="Q39" s="6"/>
      <c r="R39" s="6"/>
    </row>
    <row r="40" spans="1:18" ht="19.5" thickBot="1" x14ac:dyDescent="0.35">
      <c r="A40" s="87" t="s">
        <v>142</v>
      </c>
      <c r="B40" s="10" t="s">
        <v>69</v>
      </c>
      <c r="C40" s="6"/>
      <c r="D40" s="10" t="s">
        <v>31</v>
      </c>
      <c r="E40" s="37"/>
      <c r="F40" s="37"/>
      <c r="G40" s="6">
        <v>7</v>
      </c>
      <c r="H40" s="6">
        <f>G40</f>
        <v>7</v>
      </c>
      <c r="I40" s="6">
        <v>5</v>
      </c>
      <c r="J40" s="6">
        <f>I40</f>
        <v>5</v>
      </c>
      <c r="K40" s="6">
        <f>G40-I40</f>
        <v>2</v>
      </c>
      <c r="L40" s="10" t="s">
        <v>31</v>
      </c>
      <c r="M40" s="6"/>
      <c r="N40" s="6"/>
      <c r="O40" s="38">
        <f>44731+7499+1702</f>
        <v>53932</v>
      </c>
      <c r="P40" s="10" t="s">
        <v>31</v>
      </c>
      <c r="Q40" s="46">
        <f>O40</f>
        <v>53932</v>
      </c>
      <c r="R40" s="46">
        <v>0</v>
      </c>
    </row>
    <row r="41" spans="1:18" ht="19.5" thickBot="1" x14ac:dyDescent="0.35">
      <c r="A41" s="89"/>
      <c r="B41" s="10" t="s">
        <v>70</v>
      </c>
      <c r="C41" s="6"/>
      <c r="D41" s="6" t="s">
        <v>148</v>
      </c>
      <c r="E41" s="37"/>
      <c r="F41" s="37"/>
      <c r="G41" s="6"/>
      <c r="H41" s="6"/>
      <c r="I41" s="6"/>
      <c r="J41" s="6"/>
      <c r="K41" s="6"/>
      <c r="L41" s="6"/>
      <c r="M41" s="39">
        <v>46016</v>
      </c>
      <c r="N41" s="39">
        <v>46016</v>
      </c>
      <c r="O41" s="6"/>
      <c r="P41" s="6"/>
      <c r="Q41" s="6"/>
      <c r="R41" s="6"/>
    </row>
    <row r="42" spans="1:18" ht="19.5" thickBot="1" x14ac:dyDescent="0.35">
      <c r="A42" s="87" t="s">
        <v>144</v>
      </c>
      <c r="B42" s="10" t="s">
        <v>69</v>
      </c>
      <c r="C42" s="6"/>
      <c r="D42" s="40" t="s">
        <v>31</v>
      </c>
      <c r="E42" s="37"/>
      <c r="F42" s="37"/>
      <c r="G42" s="6">
        <v>7</v>
      </c>
      <c r="H42" s="6">
        <f>G42</f>
        <v>7</v>
      </c>
      <c r="I42" s="6">
        <v>2</v>
      </c>
      <c r="J42" s="6">
        <f>I42</f>
        <v>2</v>
      </c>
      <c r="K42" s="6">
        <f>G42-I42</f>
        <v>5</v>
      </c>
      <c r="L42" s="10" t="s">
        <v>31</v>
      </c>
      <c r="M42" s="6"/>
      <c r="N42" s="6"/>
      <c r="O42" s="38">
        <f>44731+7679</f>
        <v>52410</v>
      </c>
      <c r="P42" s="10" t="s">
        <v>31</v>
      </c>
      <c r="Q42" s="46">
        <f>O42</f>
        <v>52410</v>
      </c>
      <c r="R42" s="46">
        <f>16627+2788</f>
        <v>19415</v>
      </c>
    </row>
    <row r="43" spans="1:18" ht="19.5" thickBot="1" x14ac:dyDescent="0.35">
      <c r="A43" s="89"/>
      <c r="B43" s="10" t="s">
        <v>70</v>
      </c>
      <c r="C43" s="6"/>
      <c r="D43" s="41" t="s">
        <v>148</v>
      </c>
      <c r="E43" s="37"/>
      <c r="F43" s="37"/>
      <c r="G43" s="6"/>
      <c r="H43" s="6"/>
      <c r="I43" s="6"/>
      <c r="J43" s="6"/>
      <c r="K43" s="6"/>
      <c r="L43" s="6"/>
      <c r="M43" s="39">
        <v>46016</v>
      </c>
      <c r="N43" s="39">
        <v>46016</v>
      </c>
      <c r="O43" s="6"/>
      <c r="P43" s="6"/>
      <c r="Q43" s="6"/>
      <c r="R43" s="6"/>
    </row>
    <row r="44" spans="1:18" ht="19.5" thickBot="1" x14ac:dyDescent="0.35">
      <c r="A44" s="87" t="s">
        <v>143</v>
      </c>
      <c r="B44" s="10" t="s">
        <v>69</v>
      </c>
      <c r="C44" s="6"/>
      <c r="D44" s="40" t="s">
        <v>31</v>
      </c>
      <c r="E44" s="37"/>
      <c r="F44" s="37"/>
      <c r="G44" s="6">
        <v>2</v>
      </c>
      <c r="H44" s="6">
        <f>G44</f>
        <v>2</v>
      </c>
      <c r="I44" s="6">
        <v>1</v>
      </c>
      <c r="J44" s="6">
        <f>I44</f>
        <v>1</v>
      </c>
      <c r="K44" s="6">
        <f>G44-I44</f>
        <v>1</v>
      </c>
      <c r="L44" s="10" t="s">
        <v>31</v>
      </c>
      <c r="M44" s="6"/>
      <c r="N44" s="6"/>
      <c r="O44" s="38">
        <f>10972+1840+1684</f>
        <v>14496</v>
      </c>
      <c r="P44" s="10" t="s">
        <v>31</v>
      </c>
      <c r="Q44" s="46">
        <f>O44</f>
        <v>14496</v>
      </c>
      <c r="R44" s="46">
        <v>0</v>
      </c>
    </row>
    <row r="45" spans="1:18" ht="19.5" thickBot="1" x14ac:dyDescent="0.35">
      <c r="A45" s="89"/>
      <c r="B45" s="10" t="s">
        <v>70</v>
      </c>
      <c r="C45" s="6"/>
      <c r="D45" s="41" t="s">
        <v>148</v>
      </c>
      <c r="E45" s="37"/>
      <c r="F45" s="37"/>
      <c r="G45" s="6"/>
      <c r="H45" s="6"/>
      <c r="I45" s="6"/>
      <c r="J45" s="6"/>
      <c r="K45" s="6"/>
      <c r="L45" s="6"/>
      <c r="M45" s="39">
        <v>46016</v>
      </c>
      <c r="N45" s="39">
        <v>46016</v>
      </c>
      <c r="O45" s="6"/>
      <c r="P45" s="6"/>
      <c r="Q45" s="6"/>
      <c r="R45" s="6"/>
    </row>
    <row r="46" spans="1:18" ht="19.5" thickBot="1" x14ac:dyDescent="0.35">
      <c r="A46" s="87" t="s">
        <v>145</v>
      </c>
      <c r="B46" s="10" t="s">
        <v>69</v>
      </c>
      <c r="C46" s="6"/>
      <c r="D46" s="40" t="s">
        <v>31</v>
      </c>
      <c r="E46" s="37"/>
      <c r="F46" s="37"/>
      <c r="G46" s="6">
        <v>9</v>
      </c>
      <c r="H46" s="6">
        <f>G46</f>
        <v>9</v>
      </c>
      <c r="I46" s="6">
        <v>1</v>
      </c>
      <c r="J46" s="6">
        <f>I46</f>
        <v>1</v>
      </c>
      <c r="K46" s="6">
        <f>G46-I46</f>
        <v>8</v>
      </c>
      <c r="L46" s="10" t="s">
        <v>31</v>
      </c>
      <c r="M46" s="6"/>
      <c r="N46" s="6"/>
      <c r="O46" s="38">
        <f>59621+9996+5732</f>
        <v>75349</v>
      </c>
      <c r="P46" s="10" t="s">
        <v>31</v>
      </c>
      <c r="Q46" s="46">
        <f>O46</f>
        <v>75349</v>
      </c>
      <c r="R46" s="46">
        <v>0</v>
      </c>
    </row>
    <row r="47" spans="1:18" ht="19.5" thickBot="1" x14ac:dyDescent="0.35">
      <c r="A47" s="89"/>
      <c r="B47" s="10" t="s">
        <v>70</v>
      </c>
      <c r="C47" s="6"/>
      <c r="D47" s="41" t="s">
        <v>148</v>
      </c>
      <c r="E47" s="37"/>
      <c r="F47" s="37"/>
      <c r="G47" s="6"/>
      <c r="H47" s="6"/>
      <c r="I47" s="6"/>
      <c r="J47" s="6"/>
      <c r="K47" s="6"/>
      <c r="L47" s="6"/>
      <c r="M47" s="39">
        <v>46016</v>
      </c>
      <c r="N47" s="39">
        <v>46016</v>
      </c>
      <c r="O47" s="6"/>
      <c r="P47" s="6"/>
      <c r="Q47" s="6"/>
      <c r="R47" s="6"/>
    </row>
    <row r="48" spans="1:18" ht="19.5" thickBot="1" x14ac:dyDescent="0.35">
      <c r="A48" s="87" t="s">
        <v>146</v>
      </c>
      <c r="B48" s="10" t="s">
        <v>69</v>
      </c>
      <c r="C48" s="6"/>
      <c r="D48" s="40" t="s">
        <v>31</v>
      </c>
      <c r="E48" s="37"/>
      <c r="F48" s="37"/>
      <c r="G48" s="6">
        <v>7</v>
      </c>
      <c r="H48" s="6">
        <f>G48</f>
        <v>7</v>
      </c>
      <c r="I48" s="6">
        <v>2</v>
      </c>
      <c r="J48" s="6">
        <f>I48</f>
        <v>2</v>
      </c>
      <c r="K48" s="6">
        <f>G48-I48</f>
        <v>5</v>
      </c>
      <c r="L48" s="10" t="s">
        <v>31</v>
      </c>
      <c r="M48" s="6"/>
      <c r="N48" s="6"/>
      <c r="O48" s="38">
        <f>1060+4047+24140</f>
        <v>29247</v>
      </c>
      <c r="P48" s="10" t="s">
        <v>31</v>
      </c>
      <c r="Q48" s="46">
        <f>O48</f>
        <v>29247</v>
      </c>
      <c r="R48" s="46">
        <f>391+2330</f>
        <v>2721</v>
      </c>
    </row>
    <row r="49" spans="1:18" ht="19.5" thickBot="1" x14ac:dyDescent="0.35">
      <c r="A49" s="89"/>
      <c r="B49" s="10" t="s">
        <v>70</v>
      </c>
      <c r="C49" s="6"/>
      <c r="D49" s="41" t="s">
        <v>148</v>
      </c>
      <c r="E49" s="37"/>
      <c r="F49" s="37"/>
      <c r="G49" s="6"/>
      <c r="H49" s="6"/>
      <c r="I49" s="6"/>
      <c r="J49" s="6"/>
      <c r="K49" s="6"/>
      <c r="L49" s="6"/>
      <c r="M49" s="39">
        <v>46016</v>
      </c>
      <c r="N49" s="39">
        <v>46016</v>
      </c>
      <c r="O49" s="6"/>
      <c r="P49" s="6"/>
      <c r="Q49" s="6"/>
      <c r="R49" s="6"/>
    </row>
    <row r="50" spans="1:18" ht="19.5" thickBot="1" x14ac:dyDescent="0.35">
      <c r="A50" s="87" t="s">
        <v>147</v>
      </c>
      <c r="B50" s="10" t="s">
        <v>69</v>
      </c>
      <c r="C50" s="6"/>
      <c r="D50" s="40" t="s">
        <v>31</v>
      </c>
      <c r="E50" s="37"/>
      <c r="F50" s="37"/>
      <c r="G50" s="6">
        <v>3</v>
      </c>
      <c r="H50" s="6">
        <f>G50</f>
        <v>3</v>
      </c>
      <c r="I50" s="6">
        <v>0</v>
      </c>
      <c r="J50" s="6">
        <f>I50</f>
        <v>0</v>
      </c>
      <c r="K50" s="6">
        <f>G50-I50</f>
        <v>3</v>
      </c>
      <c r="L50" s="10" t="s">
        <v>31</v>
      </c>
      <c r="M50" s="6"/>
      <c r="N50" s="6"/>
      <c r="O50" s="38">
        <f>20738+3477+3185</f>
        <v>27400</v>
      </c>
      <c r="P50" s="10" t="s">
        <v>31</v>
      </c>
      <c r="Q50" s="46">
        <f>O50</f>
        <v>27400</v>
      </c>
      <c r="R50" s="46">
        <v>0</v>
      </c>
    </row>
    <row r="51" spans="1:18" ht="19.5" thickBot="1" x14ac:dyDescent="0.35">
      <c r="A51" s="89"/>
      <c r="B51" s="10" t="s">
        <v>70</v>
      </c>
      <c r="C51" s="6"/>
      <c r="D51" s="41" t="s">
        <v>148</v>
      </c>
      <c r="E51" s="37"/>
      <c r="F51" s="37"/>
      <c r="G51" s="6"/>
      <c r="H51" s="6"/>
      <c r="I51" s="6"/>
      <c r="J51" s="6"/>
      <c r="K51" s="6"/>
      <c r="L51" s="6"/>
      <c r="M51" s="39">
        <v>46016</v>
      </c>
      <c r="N51" s="39">
        <v>46016</v>
      </c>
      <c r="O51" s="6"/>
      <c r="P51" s="6"/>
      <c r="Q51" s="6"/>
      <c r="R51" s="6"/>
    </row>
    <row r="52" spans="1:18" s="65" customFormat="1" ht="32.25" thickBot="1" x14ac:dyDescent="0.35">
      <c r="A52" s="90" t="s">
        <v>169</v>
      </c>
      <c r="B52" s="91"/>
      <c r="C52" s="59"/>
      <c r="D52" s="59" t="s">
        <v>121</v>
      </c>
      <c r="E52" s="61" t="s">
        <v>125</v>
      </c>
      <c r="F52" s="61">
        <v>744</v>
      </c>
      <c r="G52" s="69">
        <v>1</v>
      </c>
      <c r="H52" s="69">
        <v>1</v>
      </c>
      <c r="I52" s="69">
        <f>R52/Q52</f>
        <v>0.11991057891884807</v>
      </c>
      <c r="J52" s="69">
        <f>I52</f>
        <v>0.11991057891884807</v>
      </c>
      <c r="K52" s="69">
        <f>H52-J52</f>
        <v>0.88008942108115196</v>
      </c>
      <c r="L52" s="63" t="s">
        <v>31</v>
      </c>
      <c r="M52" s="63" t="s">
        <v>31</v>
      </c>
      <c r="N52" s="63" t="s">
        <v>31</v>
      </c>
      <c r="O52" s="64">
        <f>SUM(O53,O55,O57,O59,O61,O63,O65,O67,O69,O71,O73,O75,O77,O79,O81,O83,O85,O87,O89,O91,O93)</f>
        <v>2044708</v>
      </c>
      <c r="P52" s="63" t="s">
        <v>31</v>
      </c>
      <c r="Q52" s="64">
        <f>SUM(Q53,Q55,Q57,Q59,Q61,Q63,Q65,Q67,Q69,Q71,Q73,Q75,Q77,Q79,Q81,Q83,Q85,Q87,Q89,Q91,Q93)</f>
        <v>2044708</v>
      </c>
      <c r="R52" s="64">
        <f>SUM(R53,R55,R57,R59,R61,R63,R65,R67,R69,R71,R73,R75,R77,R79,R81,R83,R85,R87,R89,R91,R93)</f>
        <v>245182.12</v>
      </c>
    </row>
    <row r="53" spans="1:18" ht="19.5" thickBot="1" x14ac:dyDescent="0.35">
      <c r="A53" s="87" t="s">
        <v>127</v>
      </c>
      <c r="B53" s="10" t="s">
        <v>69</v>
      </c>
      <c r="C53" s="6"/>
      <c r="D53" s="10" t="s">
        <v>31</v>
      </c>
      <c r="E53" s="37"/>
      <c r="F53" s="37"/>
      <c r="G53" s="43">
        <v>1</v>
      </c>
      <c r="H53" s="43">
        <v>1</v>
      </c>
      <c r="I53" s="43">
        <f>R53/Q53</f>
        <v>0.21484904886589481</v>
      </c>
      <c r="J53" s="43">
        <f>I53</f>
        <v>0.21484904886589481</v>
      </c>
      <c r="K53" s="43">
        <f>H53-J53</f>
        <v>0.78515095113410516</v>
      </c>
      <c r="L53" s="10" t="s">
        <v>31</v>
      </c>
      <c r="M53" s="6"/>
      <c r="N53" s="6"/>
      <c r="O53" s="38">
        <v>63398</v>
      </c>
      <c r="P53" s="10" t="s">
        <v>31</v>
      </c>
      <c r="Q53" s="38">
        <f>O53</f>
        <v>63398</v>
      </c>
      <c r="R53" s="38">
        <v>13621</v>
      </c>
    </row>
    <row r="54" spans="1:18" ht="19.5" thickBot="1" x14ac:dyDescent="0.35">
      <c r="A54" s="89"/>
      <c r="B54" s="10" t="s">
        <v>70</v>
      </c>
      <c r="C54" s="6"/>
      <c r="D54" s="6" t="s">
        <v>148</v>
      </c>
      <c r="E54" s="37"/>
      <c r="F54" s="37"/>
      <c r="G54" s="6"/>
      <c r="H54" s="6"/>
      <c r="I54" s="6"/>
      <c r="J54" s="6"/>
      <c r="K54" s="6"/>
      <c r="L54" s="6"/>
      <c r="M54" s="39">
        <v>46016</v>
      </c>
      <c r="N54" s="39">
        <v>46016</v>
      </c>
      <c r="O54" s="6"/>
      <c r="P54" s="6"/>
      <c r="Q54" s="6"/>
      <c r="R54" s="6"/>
    </row>
    <row r="55" spans="1:18" ht="19.5" thickBot="1" x14ac:dyDescent="0.35">
      <c r="A55" s="87" t="s">
        <v>128</v>
      </c>
      <c r="B55" s="10" t="s">
        <v>69</v>
      </c>
      <c r="C55" s="6"/>
      <c r="D55" s="10" t="s">
        <v>31</v>
      </c>
      <c r="E55" s="37"/>
      <c r="F55" s="37"/>
      <c r="G55" s="43">
        <v>1</v>
      </c>
      <c r="H55" s="43">
        <v>1</v>
      </c>
      <c r="I55" s="43">
        <f>R55/Q55</f>
        <v>7.9683724085301222E-2</v>
      </c>
      <c r="J55" s="43">
        <f>I55</f>
        <v>7.9683724085301222E-2</v>
      </c>
      <c r="K55" s="43">
        <f>H55-J55</f>
        <v>0.92031627591469878</v>
      </c>
      <c r="L55" s="10" t="s">
        <v>31</v>
      </c>
      <c r="M55" s="6"/>
      <c r="N55" s="6"/>
      <c r="O55" s="38">
        <v>47174</v>
      </c>
      <c r="P55" s="10" t="s">
        <v>31</v>
      </c>
      <c r="Q55" s="38">
        <f>O55</f>
        <v>47174</v>
      </c>
      <c r="R55" s="38">
        <v>3759</v>
      </c>
    </row>
    <row r="56" spans="1:18" ht="19.5" thickBot="1" x14ac:dyDescent="0.35">
      <c r="A56" s="89"/>
      <c r="B56" s="10" t="s">
        <v>70</v>
      </c>
      <c r="C56" s="6"/>
      <c r="D56" s="6" t="s">
        <v>148</v>
      </c>
      <c r="E56" s="37"/>
      <c r="F56" s="37"/>
      <c r="G56" s="6"/>
      <c r="H56" s="6"/>
      <c r="I56" s="6"/>
      <c r="J56" s="6"/>
      <c r="K56" s="6"/>
      <c r="L56" s="6"/>
      <c r="M56" s="39">
        <v>46016</v>
      </c>
      <c r="N56" s="39">
        <v>46016</v>
      </c>
      <c r="O56" s="6"/>
      <c r="P56" s="6"/>
      <c r="Q56" s="6"/>
      <c r="R56" s="6"/>
    </row>
    <row r="57" spans="1:18" ht="19.5" thickBot="1" x14ac:dyDescent="0.35">
      <c r="A57" s="87" t="s">
        <v>129</v>
      </c>
      <c r="B57" s="10" t="s">
        <v>69</v>
      </c>
      <c r="C57" s="6"/>
      <c r="D57" s="10" t="s">
        <v>31</v>
      </c>
      <c r="E57" s="37"/>
      <c r="F57" s="37"/>
      <c r="G57" s="43">
        <v>1</v>
      </c>
      <c r="H57" s="43">
        <v>1</v>
      </c>
      <c r="I57" s="43">
        <f>R57/Q57</f>
        <v>0</v>
      </c>
      <c r="J57" s="43">
        <f>I57</f>
        <v>0</v>
      </c>
      <c r="K57" s="43">
        <f>H57-J57</f>
        <v>1</v>
      </c>
      <c r="L57" s="10" t="s">
        <v>31</v>
      </c>
      <c r="M57" s="6"/>
      <c r="N57" s="6"/>
      <c r="O57" s="38">
        <v>35282</v>
      </c>
      <c r="P57" s="10" t="s">
        <v>31</v>
      </c>
      <c r="Q57" s="38">
        <f>O57</f>
        <v>35282</v>
      </c>
      <c r="R57" s="38">
        <v>0</v>
      </c>
    </row>
    <row r="58" spans="1:18" ht="19.5" thickBot="1" x14ac:dyDescent="0.35">
      <c r="A58" s="89"/>
      <c r="B58" s="10" t="s">
        <v>70</v>
      </c>
      <c r="C58" s="6"/>
      <c r="D58" s="6" t="s">
        <v>148</v>
      </c>
      <c r="E58" s="37"/>
      <c r="F58" s="37"/>
      <c r="G58" s="6"/>
      <c r="H58" s="6"/>
      <c r="I58" s="6"/>
      <c r="J58" s="6"/>
      <c r="K58" s="6"/>
      <c r="L58" s="6"/>
      <c r="M58" s="39">
        <v>46016</v>
      </c>
      <c r="N58" s="39">
        <v>46016</v>
      </c>
      <c r="O58" s="6"/>
      <c r="P58" s="6"/>
      <c r="Q58" s="6"/>
      <c r="R58" s="6"/>
    </row>
    <row r="59" spans="1:18" ht="19.5" thickBot="1" x14ac:dyDescent="0.35">
      <c r="A59" s="87" t="s">
        <v>130</v>
      </c>
      <c r="B59" s="10" t="s">
        <v>69</v>
      </c>
      <c r="C59" s="6"/>
      <c r="D59" s="10" t="s">
        <v>31</v>
      </c>
      <c r="E59" s="37"/>
      <c r="F59" s="37"/>
      <c r="G59" s="43">
        <v>1</v>
      </c>
      <c r="H59" s="43">
        <v>1</v>
      </c>
      <c r="I59" s="43">
        <f>R59/Q59</f>
        <v>0</v>
      </c>
      <c r="J59" s="43">
        <f>I59</f>
        <v>0</v>
      </c>
      <c r="K59" s="43">
        <f>H59-J59</f>
        <v>1</v>
      </c>
      <c r="L59" s="10" t="s">
        <v>31</v>
      </c>
      <c r="M59" s="6"/>
      <c r="N59" s="6"/>
      <c r="O59" s="38">
        <v>24214</v>
      </c>
      <c r="P59" s="10" t="s">
        <v>31</v>
      </c>
      <c r="Q59" s="38">
        <f>O59</f>
        <v>24214</v>
      </c>
      <c r="R59" s="38">
        <v>0</v>
      </c>
    </row>
    <row r="60" spans="1:18" ht="19.5" thickBot="1" x14ac:dyDescent="0.35">
      <c r="A60" s="89"/>
      <c r="B60" s="10" t="s">
        <v>70</v>
      </c>
      <c r="C60" s="6"/>
      <c r="D60" s="6" t="s">
        <v>148</v>
      </c>
      <c r="E60" s="37"/>
      <c r="F60" s="37"/>
      <c r="G60" s="6"/>
      <c r="H60" s="6"/>
      <c r="I60" s="6"/>
      <c r="J60" s="6"/>
      <c r="K60" s="6"/>
      <c r="L60" s="6"/>
      <c r="M60" s="39">
        <v>46016</v>
      </c>
      <c r="N60" s="39">
        <v>46016</v>
      </c>
      <c r="O60" s="6"/>
      <c r="P60" s="6"/>
      <c r="Q60" s="6"/>
      <c r="R60" s="6"/>
    </row>
    <row r="61" spans="1:18" ht="19.5" thickBot="1" x14ac:dyDescent="0.35">
      <c r="A61" s="87" t="s">
        <v>131</v>
      </c>
      <c r="B61" s="10" t="s">
        <v>69</v>
      </c>
      <c r="C61" s="6"/>
      <c r="D61" s="10" t="s">
        <v>31</v>
      </c>
      <c r="E61" s="37"/>
      <c r="F61" s="37"/>
      <c r="G61" s="43">
        <v>1</v>
      </c>
      <c r="H61" s="43">
        <v>1</v>
      </c>
      <c r="I61" s="43">
        <f>R61/Q61</f>
        <v>5.6328233657858134E-2</v>
      </c>
      <c r="J61" s="43">
        <f>I61</f>
        <v>5.6328233657858134E-2</v>
      </c>
      <c r="K61" s="43">
        <f>H61-J61</f>
        <v>0.94367176634214189</v>
      </c>
      <c r="L61" s="10" t="s">
        <v>31</v>
      </c>
      <c r="M61" s="6"/>
      <c r="N61" s="6"/>
      <c r="O61" s="38">
        <f>37388</f>
        <v>37388</v>
      </c>
      <c r="P61" s="10" t="s">
        <v>31</v>
      </c>
      <c r="Q61" s="38">
        <f>O61</f>
        <v>37388</v>
      </c>
      <c r="R61" s="38">
        <v>2106</v>
      </c>
    </row>
    <row r="62" spans="1:18" ht="19.5" thickBot="1" x14ac:dyDescent="0.35">
      <c r="A62" s="89"/>
      <c r="B62" s="10" t="s">
        <v>70</v>
      </c>
      <c r="C62" s="6"/>
      <c r="D62" s="6" t="s">
        <v>148</v>
      </c>
      <c r="E62" s="37"/>
      <c r="F62" s="37"/>
      <c r="G62" s="6"/>
      <c r="H62" s="6"/>
      <c r="I62" s="6"/>
      <c r="J62" s="6"/>
      <c r="K62" s="6"/>
      <c r="L62" s="6"/>
      <c r="M62" s="39">
        <v>46016</v>
      </c>
      <c r="N62" s="39">
        <v>46016</v>
      </c>
      <c r="O62" s="6"/>
      <c r="P62" s="6"/>
      <c r="Q62" s="6"/>
      <c r="R62" s="6"/>
    </row>
    <row r="63" spans="1:18" ht="19.5" thickBot="1" x14ac:dyDescent="0.35">
      <c r="A63" s="87" t="s">
        <v>132</v>
      </c>
      <c r="B63" s="10" t="s">
        <v>69</v>
      </c>
      <c r="C63" s="6"/>
      <c r="D63" s="10" t="s">
        <v>31</v>
      </c>
      <c r="E63" s="37"/>
      <c r="F63" s="37"/>
      <c r="G63" s="43">
        <v>1</v>
      </c>
      <c r="H63" s="43">
        <v>1</v>
      </c>
      <c r="I63" s="43">
        <f>R63/Q63</f>
        <v>0</v>
      </c>
      <c r="J63" s="43">
        <f>I63</f>
        <v>0</v>
      </c>
      <c r="K63" s="43">
        <f>H63-J63</f>
        <v>1</v>
      </c>
      <c r="L63" s="10" t="s">
        <v>31</v>
      </c>
      <c r="M63" s="6"/>
      <c r="N63" s="6"/>
      <c r="O63" s="38">
        <v>81251</v>
      </c>
      <c r="P63" s="10" t="s">
        <v>31</v>
      </c>
      <c r="Q63" s="38">
        <f>O63</f>
        <v>81251</v>
      </c>
      <c r="R63" s="38">
        <v>0</v>
      </c>
    </row>
    <row r="64" spans="1:18" ht="19.5" thickBot="1" x14ac:dyDescent="0.35">
      <c r="A64" s="89"/>
      <c r="B64" s="10" t="s">
        <v>70</v>
      </c>
      <c r="C64" s="6"/>
      <c r="D64" s="6" t="s">
        <v>148</v>
      </c>
      <c r="E64" s="37"/>
      <c r="F64" s="37"/>
      <c r="G64" s="6"/>
      <c r="H64" s="6"/>
      <c r="I64" s="6"/>
      <c r="J64" s="6"/>
      <c r="K64" s="6"/>
      <c r="L64" s="6"/>
      <c r="M64" s="39">
        <v>46016</v>
      </c>
      <c r="N64" s="39">
        <v>46016</v>
      </c>
      <c r="O64" s="6"/>
      <c r="P64" s="6"/>
      <c r="Q64" s="6"/>
      <c r="R64" s="6"/>
    </row>
    <row r="65" spans="1:18" ht="19.5" thickBot="1" x14ac:dyDescent="0.35">
      <c r="A65" s="87" t="s">
        <v>133</v>
      </c>
      <c r="B65" s="10" t="s">
        <v>69</v>
      </c>
      <c r="C65" s="6"/>
      <c r="D65" s="10" t="s">
        <v>31</v>
      </c>
      <c r="E65" s="37"/>
      <c r="F65" s="37"/>
      <c r="G65" s="43">
        <v>1</v>
      </c>
      <c r="H65" s="43">
        <v>1</v>
      </c>
      <c r="I65" s="43">
        <f>R65/Q65</f>
        <v>0.14577859609883287</v>
      </c>
      <c r="J65" s="43">
        <f>I65</f>
        <v>0.14577859609883287</v>
      </c>
      <c r="K65" s="43">
        <f>H65-J65</f>
        <v>0.85422140390116708</v>
      </c>
      <c r="L65" s="10" t="s">
        <v>31</v>
      </c>
      <c r="M65" s="6"/>
      <c r="N65" s="6"/>
      <c r="O65" s="38">
        <f>161849</f>
        <v>161849</v>
      </c>
      <c r="P65" s="10" t="s">
        <v>31</v>
      </c>
      <c r="Q65" s="38">
        <f>O65</f>
        <v>161849</v>
      </c>
      <c r="R65" s="38">
        <v>23594.12</v>
      </c>
    </row>
    <row r="66" spans="1:18" ht="19.5" thickBot="1" x14ac:dyDescent="0.35">
      <c r="A66" s="89"/>
      <c r="B66" s="10" t="s">
        <v>70</v>
      </c>
      <c r="C66" s="6"/>
      <c r="D66" s="6" t="s">
        <v>148</v>
      </c>
      <c r="E66" s="37"/>
      <c r="F66" s="37"/>
      <c r="G66" s="6"/>
      <c r="H66" s="6"/>
      <c r="I66" s="6"/>
      <c r="J66" s="6"/>
      <c r="K66" s="6"/>
      <c r="L66" s="6"/>
      <c r="M66" s="39">
        <v>46016</v>
      </c>
      <c r="N66" s="39">
        <v>46016</v>
      </c>
      <c r="O66" s="6"/>
      <c r="P66" s="6"/>
      <c r="Q66" s="6"/>
      <c r="R66" s="6"/>
    </row>
    <row r="67" spans="1:18" ht="19.5" thickBot="1" x14ac:dyDescent="0.35">
      <c r="A67" s="87" t="s">
        <v>134</v>
      </c>
      <c r="B67" s="10" t="s">
        <v>69</v>
      </c>
      <c r="C67" s="6"/>
      <c r="D67" s="10" t="s">
        <v>31</v>
      </c>
      <c r="E67" s="37"/>
      <c r="F67" s="37"/>
      <c r="G67" s="43">
        <v>1</v>
      </c>
      <c r="H67" s="43">
        <v>1</v>
      </c>
      <c r="I67" s="43">
        <f>R67/Q67</f>
        <v>0.23898569883427473</v>
      </c>
      <c r="J67" s="43">
        <f>I67</f>
        <v>0.23898569883427473</v>
      </c>
      <c r="K67" s="43">
        <f>H67-J67</f>
        <v>0.76101430116572533</v>
      </c>
      <c r="L67" s="10" t="s">
        <v>31</v>
      </c>
      <c r="M67" s="6"/>
      <c r="N67" s="6"/>
      <c r="O67" s="38">
        <v>83210</v>
      </c>
      <c r="P67" s="10" t="s">
        <v>31</v>
      </c>
      <c r="Q67" s="38">
        <f>O67</f>
        <v>83210</v>
      </c>
      <c r="R67" s="38">
        <v>19886</v>
      </c>
    </row>
    <row r="68" spans="1:18" ht="19.5" thickBot="1" x14ac:dyDescent="0.35">
      <c r="A68" s="89"/>
      <c r="B68" s="10" t="s">
        <v>70</v>
      </c>
      <c r="C68" s="6"/>
      <c r="D68" s="6" t="s">
        <v>148</v>
      </c>
      <c r="E68" s="37"/>
      <c r="F68" s="37"/>
      <c r="G68" s="6"/>
      <c r="H68" s="6"/>
      <c r="I68" s="6"/>
      <c r="J68" s="6"/>
      <c r="K68" s="6"/>
      <c r="L68" s="6"/>
      <c r="M68" s="39">
        <v>46016</v>
      </c>
      <c r="N68" s="39">
        <v>46016</v>
      </c>
      <c r="O68" s="6"/>
      <c r="P68" s="6"/>
      <c r="Q68" s="6"/>
      <c r="R68" s="6"/>
    </row>
    <row r="69" spans="1:18" ht="19.5" thickBot="1" x14ac:dyDescent="0.35">
      <c r="A69" s="87" t="s">
        <v>135</v>
      </c>
      <c r="B69" s="10" t="s">
        <v>69</v>
      </c>
      <c r="C69" s="6"/>
      <c r="D69" s="10" t="s">
        <v>31</v>
      </c>
      <c r="E69" s="37"/>
      <c r="F69" s="37"/>
      <c r="G69" s="43">
        <v>1</v>
      </c>
      <c r="H69" s="43">
        <v>1</v>
      </c>
      <c r="I69" s="43">
        <f>R69/Q69</f>
        <v>0.12008775582102937</v>
      </c>
      <c r="J69" s="43">
        <f>I69</f>
        <v>0.12008775582102937</v>
      </c>
      <c r="K69" s="43">
        <f>H69-J69</f>
        <v>0.87991224417897063</v>
      </c>
      <c r="L69" s="10" t="s">
        <v>31</v>
      </c>
      <c r="M69" s="6"/>
      <c r="N69" s="6"/>
      <c r="O69" s="38">
        <v>62446</v>
      </c>
      <c r="P69" s="10" t="s">
        <v>31</v>
      </c>
      <c r="Q69" s="38">
        <f>O69</f>
        <v>62446</v>
      </c>
      <c r="R69" s="38">
        <v>7499</v>
      </c>
    </row>
    <row r="70" spans="1:18" ht="19.5" thickBot="1" x14ac:dyDescent="0.35">
      <c r="A70" s="89"/>
      <c r="B70" s="10" t="s">
        <v>70</v>
      </c>
      <c r="C70" s="6"/>
      <c r="D70" s="6" t="s">
        <v>148</v>
      </c>
      <c r="E70" s="37"/>
      <c r="F70" s="37"/>
      <c r="G70" s="6"/>
      <c r="H70" s="6"/>
      <c r="I70" s="6"/>
      <c r="J70" s="6"/>
      <c r="K70" s="6"/>
      <c r="L70" s="6"/>
      <c r="M70" s="39">
        <v>46016</v>
      </c>
      <c r="N70" s="39">
        <v>46016</v>
      </c>
      <c r="O70" s="6"/>
      <c r="P70" s="6"/>
      <c r="Q70" s="6"/>
      <c r="R70" s="6"/>
    </row>
    <row r="71" spans="1:18" ht="19.5" thickBot="1" x14ac:dyDescent="0.35">
      <c r="A71" s="87" t="s">
        <v>136</v>
      </c>
      <c r="B71" s="10" t="s">
        <v>69</v>
      </c>
      <c r="C71" s="6"/>
      <c r="D71" s="10" t="s">
        <v>31</v>
      </c>
      <c r="E71" s="37"/>
      <c r="F71" s="37"/>
      <c r="G71" s="43">
        <v>1</v>
      </c>
      <c r="H71" s="43">
        <v>1</v>
      </c>
      <c r="I71" s="43">
        <f>R71/Q71</f>
        <v>4.5746157270418183E-2</v>
      </c>
      <c r="J71" s="43">
        <f>I71</f>
        <v>4.5746157270418183E-2</v>
      </c>
      <c r="K71" s="43">
        <f>H71-J71</f>
        <v>0.9542538427295818</v>
      </c>
      <c r="L71" s="10" t="s">
        <v>31</v>
      </c>
      <c r="M71" s="6"/>
      <c r="N71" s="6"/>
      <c r="O71" s="38">
        <f>38189</f>
        <v>38189</v>
      </c>
      <c r="P71" s="10" t="s">
        <v>31</v>
      </c>
      <c r="Q71" s="38">
        <f>O71</f>
        <v>38189</v>
      </c>
      <c r="R71" s="38">
        <f>1747</f>
        <v>1747</v>
      </c>
    </row>
    <row r="72" spans="1:18" ht="19.5" thickBot="1" x14ac:dyDescent="0.35">
      <c r="A72" s="89"/>
      <c r="B72" s="10" t="s">
        <v>70</v>
      </c>
      <c r="C72" s="6"/>
      <c r="D72" s="6" t="s">
        <v>148</v>
      </c>
      <c r="E72" s="37"/>
      <c r="F72" s="37"/>
      <c r="G72" s="6"/>
      <c r="H72" s="6"/>
      <c r="I72" s="6"/>
      <c r="J72" s="6"/>
      <c r="K72" s="6"/>
      <c r="L72" s="6"/>
      <c r="M72" s="39">
        <v>46016</v>
      </c>
      <c r="N72" s="39">
        <v>46016</v>
      </c>
      <c r="O72" s="6"/>
      <c r="P72" s="6"/>
      <c r="Q72" s="6"/>
      <c r="R72" s="6"/>
    </row>
    <row r="73" spans="1:18" ht="19.5" thickBot="1" x14ac:dyDescent="0.35">
      <c r="A73" s="87" t="s">
        <v>137</v>
      </c>
      <c r="B73" s="10" t="s">
        <v>69</v>
      </c>
      <c r="C73" s="6"/>
      <c r="D73" s="10" t="s">
        <v>31</v>
      </c>
      <c r="E73" s="37"/>
      <c r="F73" s="37"/>
      <c r="G73" s="43">
        <v>1</v>
      </c>
      <c r="H73" s="43">
        <v>1</v>
      </c>
      <c r="I73" s="43">
        <f>R73/Q73</f>
        <v>0.23717019425920557</v>
      </c>
      <c r="J73" s="43">
        <f>I73</f>
        <v>0.23717019425920557</v>
      </c>
      <c r="K73" s="43">
        <f>H73-J73</f>
        <v>0.7628298057407944</v>
      </c>
      <c r="L73" s="10" t="s">
        <v>31</v>
      </c>
      <c r="M73" s="6"/>
      <c r="N73" s="6"/>
      <c r="O73" s="38">
        <v>48286</v>
      </c>
      <c r="P73" s="10" t="s">
        <v>31</v>
      </c>
      <c r="Q73" s="38">
        <f>O73</f>
        <v>48286</v>
      </c>
      <c r="R73" s="38">
        <v>11452</v>
      </c>
    </row>
    <row r="74" spans="1:18" ht="19.5" thickBot="1" x14ac:dyDescent="0.35">
      <c r="A74" s="89"/>
      <c r="B74" s="10" t="s">
        <v>70</v>
      </c>
      <c r="C74" s="6"/>
      <c r="D74" s="6" t="s">
        <v>148</v>
      </c>
      <c r="E74" s="37"/>
      <c r="F74" s="37"/>
      <c r="G74" s="6"/>
      <c r="H74" s="6"/>
      <c r="I74" s="6"/>
      <c r="J74" s="6"/>
      <c r="K74" s="6"/>
      <c r="L74" s="6"/>
      <c r="M74" s="39">
        <v>46016</v>
      </c>
      <c r="N74" s="39">
        <v>46016</v>
      </c>
      <c r="O74" s="6"/>
      <c r="P74" s="6"/>
      <c r="Q74" s="6"/>
      <c r="R74" s="6"/>
    </row>
    <row r="75" spans="1:18" ht="19.5" thickBot="1" x14ac:dyDescent="0.35">
      <c r="A75" s="87" t="s">
        <v>138</v>
      </c>
      <c r="B75" s="10" t="s">
        <v>69</v>
      </c>
      <c r="C75" s="6"/>
      <c r="D75" s="10" t="s">
        <v>31</v>
      </c>
      <c r="E75" s="37"/>
      <c r="F75" s="37"/>
      <c r="G75" s="43">
        <v>1</v>
      </c>
      <c r="H75" s="43">
        <v>1</v>
      </c>
      <c r="I75" s="43">
        <f>R75/Q75</f>
        <v>0.10988059002575509</v>
      </c>
      <c r="J75" s="43">
        <f>I75</f>
        <v>0.10988059002575509</v>
      </c>
      <c r="K75" s="43">
        <f>H75-J75</f>
        <v>0.89011940997424488</v>
      </c>
      <c r="L75" s="10" t="s">
        <v>31</v>
      </c>
      <c r="M75" s="6"/>
      <c r="N75" s="6"/>
      <c r="O75" s="38">
        <v>85420</v>
      </c>
      <c r="P75" s="10" t="s">
        <v>31</v>
      </c>
      <c r="Q75" s="38">
        <f>O75</f>
        <v>85420</v>
      </c>
      <c r="R75" s="38">
        <v>9386</v>
      </c>
    </row>
    <row r="76" spans="1:18" ht="19.5" thickBot="1" x14ac:dyDescent="0.35">
      <c r="A76" s="89"/>
      <c r="B76" s="10" t="s">
        <v>70</v>
      </c>
      <c r="C76" s="6"/>
      <c r="D76" s="6" t="s">
        <v>148</v>
      </c>
      <c r="E76" s="37"/>
      <c r="F76" s="37"/>
      <c r="G76" s="6"/>
      <c r="H76" s="6"/>
      <c r="I76" s="6"/>
      <c r="J76" s="6"/>
      <c r="K76" s="6"/>
      <c r="L76" s="6"/>
      <c r="M76" s="39">
        <v>46016</v>
      </c>
      <c r="N76" s="39">
        <v>46016</v>
      </c>
      <c r="O76" s="6"/>
      <c r="P76" s="6"/>
      <c r="Q76" s="6"/>
      <c r="R76" s="6"/>
    </row>
    <row r="77" spans="1:18" ht="19.5" thickBot="1" x14ac:dyDescent="0.35">
      <c r="A77" s="87" t="s">
        <v>139</v>
      </c>
      <c r="B77" s="10" t="s">
        <v>69</v>
      </c>
      <c r="C77" s="6"/>
      <c r="D77" s="10" t="s">
        <v>31</v>
      </c>
      <c r="E77" s="37"/>
      <c r="F77" s="37"/>
      <c r="G77" s="43">
        <v>1</v>
      </c>
      <c r="H77" s="43">
        <v>1</v>
      </c>
      <c r="I77" s="43">
        <f>R77/Q77</f>
        <v>9.8602977492415159E-2</v>
      </c>
      <c r="J77" s="43">
        <f>I77</f>
        <v>9.8602977492415159E-2</v>
      </c>
      <c r="K77" s="43">
        <f>H77-J77</f>
        <v>0.9013970225075848</v>
      </c>
      <c r="L77" s="10" t="s">
        <v>31</v>
      </c>
      <c r="M77" s="6"/>
      <c r="N77" s="6"/>
      <c r="O77" s="38">
        <v>28346</v>
      </c>
      <c r="P77" s="10" t="s">
        <v>31</v>
      </c>
      <c r="Q77" s="38">
        <f>O77</f>
        <v>28346</v>
      </c>
      <c r="R77" s="38">
        <v>2795</v>
      </c>
    </row>
    <row r="78" spans="1:18" ht="19.5" thickBot="1" x14ac:dyDescent="0.35">
      <c r="A78" s="89"/>
      <c r="B78" s="10" t="s">
        <v>70</v>
      </c>
      <c r="C78" s="6"/>
      <c r="D78" s="6" t="s">
        <v>148</v>
      </c>
      <c r="E78" s="37"/>
      <c r="F78" s="37"/>
      <c r="G78" s="6"/>
      <c r="H78" s="6"/>
      <c r="I78" s="6"/>
      <c r="J78" s="6"/>
      <c r="K78" s="6"/>
      <c r="L78" s="6"/>
      <c r="M78" s="39">
        <v>46016</v>
      </c>
      <c r="N78" s="39">
        <v>46016</v>
      </c>
      <c r="O78" s="6"/>
      <c r="P78" s="6"/>
      <c r="Q78" s="6"/>
      <c r="R78" s="6"/>
    </row>
    <row r="79" spans="1:18" ht="19.5" thickBot="1" x14ac:dyDescent="0.35">
      <c r="A79" s="87" t="s">
        <v>140</v>
      </c>
      <c r="B79" s="10" t="s">
        <v>69</v>
      </c>
      <c r="C79" s="6"/>
      <c r="D79" s="10" t="s">
        <v>31</v>
      </c>
      <c r="E79" s="37"/>
      <c r="F79" s="37"/>
      <c r="G79" s="43">
        <v>1</v>
      </c>
      <c r="H79" s="43">
        <v>1</v>
      </c>
      <c r="I79" s="43">
        <f>R79/Q79</f>
        <v>5.4136395594094208E-2</v>
      </c>
      <c r="J79" s="43">
        <f>I79</f>
        <v>5.4136395594094208E-2</v>
      </c>
      <c r="K79" s="43">
        <f>H79-J79</f>
        <v>0.94586360440590578</v>
      </c>
      <c r="L79" s="10" t="s">
        <v>31</v>
      </c>
      <c r="M79" s="6"/>
      <c r="N79" s="6"/>
      <c r="O79" s="38">
        <v>238952</v>
      </c>
      <c r="P79" s="10" t="s">
        <v>31</v>
      </c>
      <c r="Q79" s="38">
        <f>O79</f>
        <v>238952</v>
      </c>
      <c r="R79" s="38">
        <v>12936</v>
      </c>
    </row>
    <row r="80" spans="1:18" ht="19.5" thickBot="1" x14ac:dyDescent="0.35">
      <c r="A80" s="89"/>
      <c r="B80" s="10" t="s">
        <v>70</v>
      </c>
      <c r="C80" s="6"/>
      <c r="D80" s="6" t="s">
        <v>148</v>
      </c>
      <c r="E80" s="37"/>
      <c r="F80" s="37"/>
      <c r="G80" s="6"/>
      <c r="H80" s="6"/>
      <c r="I80" s="6"/>
      <c r="J80" s="6"/>
      <c r="K80" s="6"/>
      <c r="L80" s="6"/>
      <c r="M80" s="39">
        <v>46016</v>
      </c>
      <c r="N80" s="39">
        <v>46016</v>
      </c>
      <c r="O80" s="6"/>
      <c r="P80" s="6"/>
      <c r="Q80" s="6"/>
      <c r="R80" s="6"/>
    </row>
    <row r="81" spans="1:18" ht="19.5" thickBot="1" x14ac:dyDescent="0.35">
      <c r="A81" s="87" t="s">
        <v>141</v>
      </c>
      <c r="B81" s="10" t="s">
        <v>69</v>
      </c>
      <c r="C81" s="6"/>
      <c r="D81" s="10" t="s">
        <v>31</v>
      </c>
      <c r="E81" s="37"/>
      <c r="F81" s="37"/>
      <c r="G81" s="43">
        <v>1</v>
      </c>
      <c r="H81" s="43">
        <v>1</v>
      </c>
      <c r="I81" s="43">
        <f>R81/Q81</f>
        <v>0.24721376726761882</v>
      </c>
      <c r="J81" s="43">
        <f>I81</f>
        <v>0.24721376726761882</v>
      </c>
      <c r="K81" s="43">
        <f>H81-J81</f>
        <v>0.75278623273238121</v>
      </c>
      <c r="L81" s="10" t="s">
        <v>31</v>
      </c>
      <c r="M81" s="6"/>
      <c r="N81" s="6"/>
      <c r="O81" s="38">
        <f>85420</f>
        <v>85420</v>
      </c>
      <c r="P81" s="10" t="s">
        <v>31</v>
      </c>
      <c r="Q81" s="38">
        <f>O81</f>
        <v>85420</v>
      </c>
      <c r="R81" s="38">
        <v>21117</v>
      </c>
    </row>
    <row r="82" spans="1:18" ht="19.5" thickBot="1" x14ac:dyDescent="0.35">
      <c r="A82" s="89"/>
      <c r="B82" s="10" t="s">
        <v>70</v>
      </c>
      <c r="C82" s="6"/>
      <c r="D82" s="6" t="s">
        <v>148</v>
      </c>
      <c r="E82" s="37"/>
      <c r="F82" s="37"/>
      <c r="G82" s="6"/>
      <c r="H82" s="6"/>
      <c r="I82" s="6"/>
      <c r="J82" s="6"/>
      <c r="K82" s="6"/>
      <c r="L82" s="6"/>
      <c r="M82" s="39">
        <v>46016</v>
      </c>
      <c r="N82" s="39">
        <v>46016</v>
      </c>
      <c r="O82" s="6"/>
      <c r="P82" s="6"/>
      <c r="Q82" s="6"/>
      <c r="R82" s="6"/>
    </row>
    <row r="83" spans="1:18" ht="19.5" thickBot="1" x14ac:dyDescent="0.35">
      <c r="A83" s="87" t="s">
        <v>142</v>
      </c>
      <c r="B83" s="10" t="s">
        <v>69</v>
      </c>
      <c r="C83" s="6"/>
      <c r="D83" s="10" t="s">
        <v>31</v>
      </c>
      <c r="E83" s="37"/>
      <c r="F83" s="37"/>
      <c r="G83" s="43">
        <v>1</v>
      </c>
      <c r="H83" s="43">
        <v>1</v>
      </c>
      <c r="I83" s="43">
        <f>R83/Q83</f>
        <v>0.11084136070344554</v>
      </c>
      <c r="J83" s="43">
        <f>I83</f>
        <v>0.11084136070344554</v>
      </c>
      <c r="K83" s="43">
        <f>H83-J83</f>
        <v>0.88915863929655448</v>
      </c>
      <c r="L83" s="10" t="s">
        <v>31</v>
      </c>
      <c r="M83" s="6"/>
      <c r="N83" s="6"/>
      <c r="O83" s="38">
        <v>447739</v>
      </c>
      <c r="P83" s="10" t="s">
        <v>31</v>
      </c>
      <c r="Q83" s="38">
        <f>O83</f>
        <v>447739</v>
      </c>
      <c r="R83" s="38">
        <v>49628</v>
      </c>
    </row>
    <row r="84" spans="1:18" ht="19.5" thickBot="1" x14ac:dyDescent="0.35">
      <c r="A84" s="89"/>
      <c r="B84" s="10" t="s">
        <v>70</v>
      </c>
      <c r="C84" s="6"/>
      <c r="D84" s="6" t="s">
        <v>148</v>
      </c>
      <c r="E84" s="37"/>
      <c r="F84" s="37"/>
      <c r="G84" s="6"/>
      <c r="H84" s="6"/>
      <c r="I84" s="6"/>
      <c r="J84" s="6"/>
      <c r="K84" s="6"/>
      <c r="L84" s="6"/>
      <c r="M84" s="39">
        <v>46016</v>
      </c>
      <c r="N84" s="39">
        <v>46016</v>
      </c>
      <c r="O84" s="6"/>
      <c r="P84" s="6"/>
      <c r="Q84" s="6"/>
      <c r="R84" s="6"/>
    </row>
    <row r="85" spans="1:18" ht="19.5" thickBot="1" x14ac:dyDescent="0.35">
      <c r="A85" s="87" t="s">
        <v>144</v>
      </c>
      <c r="B85" s="10" t="s">
        <v>69</v>
      </c>
      <c r="C85" s="6"/>
      <c r="D85" s="10" t="s">
        <v>31</v>
      </c>
      <c r="E85" s="37"/>
      <c r="F85" s="37"/>
      <c r="G85" s="43">
        <v>1</v>
      </c>
      <c r="H85" s="43">
        <v>1</v>
      </c>
      <c r="I85" s="43">
        <f>R85/Q85</f>
        <v>0.29919872171440653</v>
      </c>
      <c r="J85" s="43">
        <f>I85</f>
        <v>0.29919872171440653</v>
      </c>
      <c r="K85" s="43">
        <f>H85-J85</f>
        <v>0.70080127828559347</v>
      </c>
      <c r="L85" s="10" t="s">
        <v>31</v>
      </c>
      <c r="M85" s="6"/>
      <c r="N85" s="6"/>
      <c r="O85" s="38">
        <v>85114</v>
      </c>
      <c r="P85" s="10" t="s">
        <v>31</v>
      </c>
      <c r="Q85" s="38">
        <f>O85</f>
        <v>85114</v>
      </c>
      <c r="R85" s="38">
        <v>25466</v>
      </c>
    </row>
    <row r="86" spans="1:18" ht="19.5" thickBot="1" x14ac:dyDescent="0.35">
      <c r="A86" s="89"/>
      <c r="B86" s="10" t="s">
        <v>70</v>
      </c>
      <c r="C86" s="6"/>
      <c r="D86" s="6" t="s">
        <v>148</v>
      </c>
      <c r="E86" s="37"/>
      <c r="F86" s="37"/>
      <c r="G86" s="6"/>
      <c r="H86" s="6"/>
      <c r="I86" s="6"/>
      <c r="J86" s="6"/>
      <c r="K86" s="6"/>
      <c r="L86" s="6"/>
      <c r="M86" s="39">
        <v>46016</v>
      </c>
      <c r="N86" s="39">
        <v>46016</v>
      </c>
      <c r="O86" s="6"/>
      <c r="P86" s="6"/>
      <c r="Q86" s="6"/>
      <c r="R86" s="6"/>
    </row>
    <row r="87" spans="1:18" ht="19.5" thickBot="1" x14ac:dyDescent="0.35">
      <c r="A87" s="87" t="s">
        <v>143</v>
      </c>
      <c r="B87" s="10" t="s">
        <v>69</v>
      </c>
      <c r="C87" s="6"/>
      <c r="D87" s="10" t="s">
        <v>31</v>
      </c>
      <c r="E87" s="37"/>
      <c r="F87" s="37"/>
      <c r="G87" s="43">
        <v>1</v>
      </c>
      <c r="H87" s="43">
        <v>1</v>
      </c>
      <c r="I87" s="43">
        <f>R87/Q87</f>
        <v>0.12853349625208543</v>
      </c>
      <c r="J87" s="43">
        <f>I87</f>
        <v>0.12853349625208543</v>
      </c>
      <c r="K87" s="43">
        <f>H87-J87</f>
        <v>0.87146650374791457</v>
      </c>
      <c r="L87" s="10" t="s">
        <v>31</v>
      </c>
      <c r="M87" s="6"/>
      <c r="N87" s="6"/>
      <c r="O87" s="38">
        <v>85114</v>
      </c>
      <c r="P87" s="10" t="s">
        <v>31</v>
      </c>
      <c r="Q87" s="38">
        <f>O87</f>
        <v>85114</v>
      </c>
      <c r="R87" s="38">
        <v>10940</v>
      </c>
    </row>
    <row r="88" spans="1:18" ht="19.5" thickBot="1" x14ac:dyDescent="0.35">
      <c r="A88" s="89"/>
      <c r="B88" s="10" t="s">
        <v>70</v>
      </c>
      <c r="C88" s="6"/>
      <c r="D88" s="6" t="s">
        <v>148</v>
      </c>
      <c r="E88" s="37"/>
      <c r="F88" s="37"/>
      <c r="G88" s="6"/>
      <c r="H88" s="6"/>
      <c r="I88" s="6"/>
      <c r="J88" s="6"/>
      <c r="K88" s="6"/>
      <c r="L88" s="6"/>
      <c r="M88" s="39">
        <v>46016</v>
      </c>
      <c r="N88" s="39">
        <v>46016</v>
      </c>
      <c r="O88" s="6"/>
      <c r="P88" s="6"/>
      <c r="Q88" s="6"/>
      <c r="R88" s="6"/>
    </row>
    <row r="89" spans="1:18" ht="19.5" thickBot="1" x14ac:dyDescent="0.35">
      <c r="A89" s="87" t="s">
        <v>145</v>
      </c>
      <c r="B89" s="10" t="s">
        <v>69</v>
      </c>
      <c r="C89" s="6"/>
      <c r="D89" s="10" t="s">
        <v>31</v>
      </c>
      <c r="E89" s="37"/>
      <c r="F89" s="37"/>
      <c r="G89" s="43">
        <v>1</v>
      </c>
      <c r="H89" s="43">
        <v>1</v>
      </c>
      <c r="I89" s="43">
        <f>R89/Q89</f>
        <v>5.3641980680532587E-2</v>
      </c>
      <c r="J89" s="43">
        <f>I89</f>
        <v>5.3641980680532587E-2</v>
      </c>
      <c r="K89" s="43">
        <f>H89-J89</f>
        <v>0.94635801931946739</v>
      </c>
      <c r="L89" s="10" t="s">
        <v>31</v>
      </c>
      <c r="M89" s="6"/>
      <c r="N89" s="6"/>
      <c r="O89" s="38">
        <v>114910</v>
      </c>
      <c r="P89" s="10" t="s">
        <v>31</v>
      </c>
      <c r="Q89" s="38">
        <f>O89</f>
        <v>114910</v>
      </c>
      <c r="R89" s="38">
        <v>6164</v>
      </c>
    </row>
    <row r="90" spans="1:18" ht="19.5" thickBot="1" x14ac:dyDescent="0.35">
      <c r="A90" s="89"/>
      <c r="B90" s="10" t="s">
        <v>70</v>
      </c>
      <c r="C90" s="6"/>
      <c r="D90" s="6" t="s">
        <v>148</v>
      </c>
      <c r="E90" s="37"/>
      <c r="F90" s="37"/>
      <c r="G90" s="6"/>
      <c r="H90" s="6"/>
      <c r="I90" s="6"/>
      <c r="J90" s="6"/>
      <c r="K90" s="6"/>
      <c r="L90" s="6"/>
      <c r="M90" s="39">
        <v>46016</v>
      </c>
      <c r="N90" s="39">
        <v>46016</v>
      </c>
      <c r="O90" s="6"/>
      <c r="P90" s="6"/>
      <c r="Q90" s="6"/>
      <c r="R90" s="6"/>
    </row>
    <row r="91" spans="1:18" ht="19.5" thickBot="1" x14ac:dyDescent="0.35">
      <c r="A91" s="87" t="s">
        <v>146</v>
      </c>
      <c r="B91" s="10" t="s">
        <v>69</v>
      </c>
      <c r="C91" s="6"/>
      <c r="D91" s="10" t="s">
        <v>31</v>
      </c>
      <c r="E91" s="37"/>
      <c r="F91" s="37"/>
      <c r="G91" s="43">
        <v>1</v>
      </c>
      <c r="H91" s="43">
        <v>1</v>
      </c>
      <c r="I91" s="43">
        <f>R91/Q91</f>
        <v>7.2074195247733383E-2</v>
      </c>
      <c r="J91" s="43">
        <f>I91</f>
        <v>7.2074195247733383E-2</v>
      </c>
      <c r="K91" s="43">
        <f>H91-J91</f>
        <v>0.9279258047522666</v>
      </c>
      <c r="L91" s="10" t="s">
        <v>31</v>
      </c>
      <c r="M91" s="6"/>
      <c r="N91" s="6"/>
      <c r="O91" s="38">
        <v>72134</v>
      </c>
      <c r="P91" s="10" t="s">
        <v>31</v>
      </c>
      <c r="Q91" s="38">
        <f>O91</f>
        <v>72134</v>
      </c>
      <c r="R91" s="38">
        <v>5199</v>
      </c>
    </row>
    <row r="92" spans="1:18" ht="19.5" thickBot="1" x14ac:dyDescent="0.35">
      <c r="A92" s="89"/>
      <c r="B92" s="10" t="s">
        <v>70</v>
      </c>
      <c r="C92" s="6"/>
      <c r="D92" s="6" t="s">
        <v>148</v>
      </c>
      <c r="E92" s="37"/>
      <c r="F92" s="37"/>
      <c r="G92" s="6"/>
      <c r="H92" s="6"/>
      <c r="I92" s="6"/>
      <c r="J92" s="6"/>
      <c r="K92" s="6"/>
      <c r="L92" s="6"/>
      <c r="M92" s="39">
        <v>46016</v>
      </c>
      <c r="N92" s="39">
        <v>46016</v>
      </c>
      <c r="O92" s="6"/>
      <c r="P92" s="6"/>
      <c r="Q92" s="6"/>
      <c r="R92" s="6"/>
    </row>
    <row r="93" spans="1:18" ht="19.5" thickBot="1" x14ac:dyDescent="0.35">
      <c r="A93" s="87" t="s">
        <v>147</v>
      </c>
      <c r="B93" s="10" t="s">
        <v>69</v>
      </c>
      <c r="C93" s="6"/>
      <c r="D93" s="10" t="s">
        <v>31</v>
      </c>
      <c r="E93" s="37"/>
      <c r="F93" s="37"/>
      <c r="G93" s="43">
        <v>1</v>
      </c>
      <c r="H93" s="43">
        <v>1</v>
      </c>
      <c r="I93" s="43">
        <f>R93/Q93</f>
        <v>0.15047277744128137</v>
      </c>
      <c r="J93" s="43">
        <f>I93</f>
        <v>0.15047277744128137</v>
      </c>
      <c r="K93" s="43">
        <f>H93-J93</f>
        <v>0.8495272225587186</v>
      </c>
      <c r="L93" s="10" t="s">
        <v>31</v>
      </c>
      <c r="M93" s="6"/>
      <c r="N93" s="6"/>
      <c r="O93" s="38">
        <v>118872</v>
      </c>
      <c r="P93" s="10" t="s">
        <v>31</v>
      </c>
      <c r="Q93" s="38">
        <f>O93</f>
        <v>118872</v>
      </c>
      <c r="R93" s="38">
        <v>17887</v>
      </c>
    </row>
    <row r="94" spans="1:18" ht="19.5" thickBot="1" x14ac:dyDescent="0.35">
      <c r="A94" s="89"/>
      <c r="B94" s="10" t="s">
        <v>70</v>
      </c>
      <c r="C94" s="6"/>
      <c r="D94" s="6" t="s">
        <v>148</v>
      </c>
      <c r="E94" s="37"/>
      <c r="F94" s="37"/>
      <c r="G94" s="6"/>
      <c r="H94" s="6"/>
      <c r="I94" s="6"/>
      <c r="J94" s="6"/>
      <c r="K94" s="6"/>
      <c r="L94" s="6"/>
      <c r="M94" s="39">
        <v>46016</v>
      </c>
      <c r="N94" s="39">
        <v>46016</v>
      </c>
      <c r="O94" s="6"/>
      <c r="P94" s="6"/>
      <c r="Q94" s="6"/>
      <c r="R94" s="6"/>
    </row>
    <row r="95" spans="1:18" s="65" customFormat="1" ht="94.9" customHeight="1" thickBot="1" x14ac:dyDescent="0.35">
      <c r="A95" s="90" t="s">
        <v>170</v>
      </c>
      <c r="B95" s="91"/>
      <c r="C95" s="59"/>
      <c r="D95" s="60" t="s">
        <v>121</v>
      </c>
      <c r="E95" s="61" t="s">
        <v>125</v>
      </c>
      <c r="F95" s="61">
        <v>744</v>
      </c>
      <c r="G95" s="69">
        <v>1</v>
      </c>
      <c r="H95" s="69">
        <v>1</v>
      </c>
      <c r="I95" s="69">
        <f>R95/Q95</f>
        <v>0.25498384350716657</v>
      </c>
      <c r="J95" s="69">
        <f>I95</f>
        <v>0.25498384350716657</v>
      </c>
      <c r="K95" s="69">
        <f>G95-I95</f>
        <v>0.74501615649283348</v>
      </c>
      <c r="L95" s="63" t="s">
        <v>31</v>
      </c>
      <c r="M95" s="63" t="s">
        <v>31</v>
      </c>
      <c r="N95" s="63" t="s">
        <v>31</v>
      </c>
      <c r="O95" s="64">
        <f>SUM(O96,O98,O100,O102,O104,O106,O108,O110,O112,O114,O116,O118,O120,O122,O124,O126,O128,O130,O132,O134,O136)</f>
        <v>16304900</v>
      </c>
      <c r="P95" s="63" t="s">
        <v>31</v>
      </c>
      <c r="Q95" s="64">
        <f>SUM(Q96,Q98,Q100,Q102,Q104,Q106,Q108,Q110,Q112,Q114,Q116,Q118,Q120,Q122,Q124,Q126,Q128,Q130,Q132,Q134,Q136)</f>
        <v>16304900</v>
      </c>
      <c r="R95" s="64">
        <f>SUM(R96,R98,R100,R102,R104,R106,R108,R110,R112,R114,R116,R118,R120,R122,R124,R126,R128,R130,R132,R134,R136)</f>
        <v>4157486.0700000003</v>
      </c>
    </row>
    <row r="96" spans="1:18" ht="19.5" thickBot="1" x14ac:dyDescent="0.35">
      <c r="A96" s="87" t="s">
        <v>127</v>
      </c>
      <c r="B96" s="10" t="s">
        <v>69</v>
      </c>
      <c r="C96" s="6"/>
      <c r="D96" s="10" t="s">
        <v>31</v>
      </c>
      <c r="E96" s="37"/>
      <c r="F96" s="37"/>
      <c r="G96" s="43">
        <v>1</v>
      </c>
      <c r="H96" s="43">
        <v>1</v>
      </c>
      <c r="I96" s="43">
        <f>R96/Q96</f>
        <v>0.25912408759124089</v>
      </c>
      <c r="J96" s="43">
        <f>I96</f>
        <v>0.25912408759124089</v>
      </c>
      <c r="K96" s="43">
        <f>G96-I96</f>
        <v>0.74087591240875916</v>
      </c>
      <c r="L96" s="10" t="s">
        <v>31</v>
      </c>
      <c r="M96" s="6"/>
      <c r="N96" s="6"/>
      <c r="O96" s="54">
        <f>150000+1220000</f>
        <v>1370000</v>
      </c>
      <c r="P96" s="44" t="s">
        <v>31</v>
      </c>
      <c r="Q96" s="54">
        <f>O96</f>
        <v>1370000</v>
      </c>
      <c r="R96" s="54">
        <f>48752.32+306247.68</f>
        <v>355000</v>
      </c>
    </row>
    <row r="97" spans="1:18" ht="19.5" thickBot="1" x14ac:dyDescent="0.35">
      <c r="A97" s="89"/>
      <c r="B97" s="10" t="s">
        <v>70</v>
      </c>
      <c r="C97" s="6"/>
      <c r="D97" s="6" t="s">
        <v>148</v>
      </c>
      <c r="E97" s="37"/>
      <c r="F97" s="37"/>
      <c r="G97" s="6"/>
      <c r="H97" s="6"/>
      <c r="I97" s="6"/>
      <c r="J97" s="6"/>
      <c r="K97" s="6"/>
      <c r="L97" s="6"/>
      <c r="M97" s="39">
        <v>46016</v>
      </c>
      <c r="N97" s="39">
        <v>46016</v>
      </c>
      <c r="O97" s="6"/>
      <c r="P97" s="6"/>
      <c r="Q97" s="6"/>
      <c r="R97" s="6"/>
    </row>
    <row r="98" spans="1:18" ht="19.5" thickBot="1" x14ac:dyDescent="0.35">
      <c r="A98" s="87" t="s">
        <v>128</v>
      </c>
      <c r="B98" s="10" t="s">
        <v>69</v>
      </c>
      <c r="C98" s="6"/>
      <c r="D98" s="10" t="s">
        <v>31</v>
      </c>
      <c r="E98" s="37"/>
      <c r="F98" s="37"/>
      <c r="G98" s="43">
        <v>1</v>
      </c>
      <c r="H98" s="43">
        <v>1</v>
      </c>
      <c r="I98" s="43">
        <f>R98/Q98</f>
        <v>0.28415300546448086</v>
      </c>
      <c r="J98" s="43">
        <f>I98</f>
        <v>0.28415300546448086</v>
      </c>
      <c r="K98" s="43">
        <f>G98-I98</f>
        <v>0.71584699453551914</v>
      </c>
      <c r="L98" s="10" t="s">
        <v>31</v>
      </c>
      <c r="M98" s="6"/>
      <c r="N98" s="6"/>
      <c r="O98" s="54">
        <f>915000</f>
        <v>915000</v>
      </c>
      <c r="P98" s="44" t="s">
        <v>31</v>
      </c>
      <c r="Q98" s="54">
        <f>O98</f>
        <v>915000</v>
      </c>
      <c r="R98" s="54">
        <v>260000</v>
      </c>
    </row>
    <row r="99" spans="1:18" ht="19.5" thickBot="1" x14ac:dyDescent="0.35">
      <c r="A99" s="89"/>
      <c r="B99" s="10" t="s">
        <v>70</v>
      </c>
      <c r="C99" s="6"/>
      <c r="D99" s="6" t="s">
        <v>148</v>
      </c>
      <c r="E99" s="37"/>
      <c r="F99" s="37"/>
      <c r="G99" s="6"/>
      <c r="H99" s="6"/>
      <c r="I99" s="6"/>
      <c r="J99" s="6"/>
      <c r="K99" s="6"/>
      <c r="L99" s="6"/>
      <c r="M99" s="39">
        <v>46016</v>
      </c>
      <c r="N99" s="39">
        <v>46016</v>
      </c>
      <c r="O99" s="6"/>
      <c r="P99" s="6"/>
      <c r="Q99" s="6"/>
      <c r="R99" s="6"/>
    </row>
    <row r="100" spans="1:18" ht="19.5" thickBot="1" x14ac:dyDescent="0.35">
      <c r="A100" s="87" t="s">
        <v>129</v>
      </c>
      <c r="B100" s="10" t="s">
        <v>69</v>
      </c>
      <c r="C100" s="6"/>
      <c r="D100" s="10" t="s">
        <v>31</v>
      </c>
      <c r="E100" s="37"/>
      <c r="F100" s="37"/>
      <c r="G100" s="43">
        <v>1</v>
      </c>
      <c r="H100" s="43">
        <v>1</v>
      </c>
      <c r="I100" s="43">
        <f>R100/Q100</f>
        <v>0.23728813559322035</v>
      </c>
      <c r="J100" s="43">
        <f>I100</f>
        <v>0.23728813559322035</v>
      </c>
      <c r="K100" s="43">
        <f>G100-I100</f>
        <v>0.76271186440677963</v>
      </c>
      <c r="L100" s="10" t="s">
        <v>31</v>
      </c>
      <c r="M100" s="6"/>
      <c r="N100" s="6"/>
      <c r="O100" s="54">
        <v>590000</v>
      </c>
      <c r="P100" s="44" t="s">
        <v>31</v>
      </c>
      <c r="Q100" s="54">
        <f>O100</f>
        <v>590000</v>
      </c>
      <c r="R100" s="54">
        <v>140000</v>
      </c>
    </row>
    <row r="101" spans="1:18" ht="19.5" thickBot="1" x14ac:dyDescent="0.35">
      <c r="A101" s="89"/>
      <c r="B101" s="10" t="s">
        <v>70</v>
      </c>
      <c r="C101" s="6"/>
      <c r="D101" s="6" t="s">
        <v>148</v>
      </c>
      <c r="E101" s="37"/>
      <c r="F101" s="37"/>
      <c r="G101" s="6"/>
      <c r="H101" s="6"/>
      <c r="I101" s="6"/>
      <c r="J101" s="6"/>
      <c r="K101" s="6"/>
      <c r="L101" s="6"/>
      <c r="M101" s="39">
        <v>46016</v>
      </c>
      <c r="N101" s="39">
        <v>46016</v>
      </c>
      <c r="O101" s="6"/>
      <c r="P101" s="6"/>
      <c r="Q101" s="6"/>
      <c r="R101" s="6"/>
    </row>
    <row r="102" spans="1:18" ht="19.5" thickBot="1" x14ac:dyDescent="0.35">
      <c r="A102" s="87" t="s">
        <v>130</v>
      </c>
      <c r="B102" s="10" t="s">
        <v>69</v>
      </c>
      <c r="C102" s="6"/>
      <c r="D102" s="10" t="s">
        <v>31</v>
      </c>
      <c r="E102" s="37"/>
      <c r="F102" s="37"/>
      <c r="G102" s="43">
        <v>1</v>
      </c>
      <c r="H102" s="43">
        <v>1</v>
      </c>
      <c r="I102" s="43">
        <f>R102/Q102</f>
        <v>0.26511627906976742</v>
      </c>
      <c r="J102" s="43">
        <f>I102</f>
        <v>0.26511627906976742</v>
      </c>
      <c r="K102" s="43">
        <f>G102-I102</f>
        <v>0.73488372093023258</v>
      </c>
      <c r="L102" s="10" t="s">
        <v>31</v>
      </c>
      <c r="M102" s="6"/>
      <c r="N102" s="6"/>
      <c r="O102" s="54">
        <v>215000</v>
      </c>
      <c r="P102" s="44" t="s">
        <v>31</v>
      </c>
      <c r="Q102" s="54">
        <f>O102</f>
        <v>215000</v>
      </c>
      <c r="R102" s="54">
        <v>57000</v>
      </c>
    </row>
    <row r="103" spans="1:18" ht="19.5" thickBot="1" x14ac:dyDescent="0.35">
      <c r="A103" s="89"/>
      <c r="B103" s="10" t="s">
        <v>70</v>
      </c>
      <c r="C103" s="6"/>
      <c r="D103" s="6" t="s">
        <v>148</v>
      </c>
      <c r="E103" s="37"/>
      <c r="F103" s="37"/>
      <c r="G103" s="6"/>
      <c r="H103" s="6"/>
      <c r="I103" s="6"/>
      <c r="J103" s="6"/>
      <c r="K103" s="6"/>
      <c r="L103" s="6"/>
      <c r="M103" s="39">
        <v>46016</v>
      </c>
      <c r="N103" s="39">
        <v>46016</v>
      </c>
      <c r="O103" s="6"/>
      <c r="P103" s="6"/>
      <c r="Q103" s="6"/>
      <c r="R103" s="6"/>
    </row>
    <row r="104" spans="1:18" ht="19.5" thickBot="1" x14ac:dyDescent="0.35">
      <c r="A104" s="87" t="s">
        <v>131</v>
      </c>
      <c r="B104" s="10" t="s">
        <v>69</v>
      </c>
      <c r="C104" s="6"/>
      <c r="D104" s="10" t="s">
        <v>31</v>
      </c>
      <c r="E104" s="37"/>
      <c r="F104" s="37"/>
      <c r="G104" s="43">
        <v>1</v>
      </c>
      <c r="H104" s="43">
        <v>1</v>
      </c>
      <c r="I104" s="43">
        <f>R104/Q104</f>
        <v>0.24680851063829787</v>
      </c>
      <c r="J104" s="43">
        <f>I104</f>
        <v>0.24680851063829787</v>
      </c>
      <c r="K104" s="43">
        <f>G104-I104</f>
        <v>0.7531914893617021</v>
      </c>
      <c r="L104" s="10" t="s">
        <v>31</v>
      </c>
      <c r="M104" s="6"/>
      <c r="N104" s="6"/>
      <c r="O104" s="54">
        <v>235000</v>
      </c>
      <c r="P104" s="44" t="s">
        <v>31</v>
      </c>
      <c r="Q104" s="54">
        <f>O104</f>
        <v>235000</v>
      </c>
      <c r="R104" s="54">
        <v>58000</v>
      </c>
    </row>
    <row r="105" spans="1:18" ht="19.5" thickBot="1" x14ac:dyDescent="0.35">
      <c r="A105" s="89"/>
      <c r="B105" s="10" t="s">
        <v>70</v>
      </c>
      <c r="C105" s="6"/>
      <c r="D105" s="6" t="s">
        <v>148</v>
      </c>
      <c r="E105" s="37"/>
      <c r="F105" s="37"/>
      <c r="G105" s="6"/>
      <c r="H105" s="6"/>
      <c r="I105" s="6"/>
      <c r="J105" s="6"/>
      <c r="K105" s="6"/>
      <c r="L105" s="6"/>
      <c r="M105" s="39">
        <v>46016</v>
      </c>
      <c r="N105" s="39">
        <v>46016</v>
      </c>
      <c r="O105" s="6"/>
      <c r="P105" s="6"/>
      <c r="Q105" s="6"/>
      <c r="R105" s="6"/>
    </row>
    <row r="106" spans="1:18" ht="19.5" thickBot="1" x14ac:dyDescent="0.35">
      <c r="A106" s="87" t="s">
        <v>132</v>
      </c>
      <c r="B106" s="10" t="s">
        <v>69</v>
      </c>
      <c r="C106" s="6"/>
      <c r="D106" s="10" t="s">
        <v>31</v>
      </c>
      <c r="E106" s="37"/>
      <c r="F106" s="37"/>
      <c r="G106" s="43">
        <v>1</v>
      </c>
      <c r="H106" s="43">
        <v>1</v>
      </c>
      <c r="I106" s="43">
        <f>R106/Q106</f>
        <v>0.26944444444444443</v>
      </c>
      <c r="J106" s="43">
        <f>I106</f>
        <v>0.26944444444444443</v>
      </c>
      <c r="K106" s="43">
        <f>G106-I106</f>
        <v>0.73055555555555562</v>
      </c>
      <c r="L106" s="10" t="s">
        <v>31</v>
      </c>
      <c r="M106" s="6"/>
      <c r="N106" s="6"/>
      <c r="O106" s="54">
        <v>360000</v>
      </c>
      <c r="P106" s="44" t="s">
        <v>31</v>
      </c>
      <c r="Q106" s="54">
        <f>O106</f>
        <v>360000</v>
      </c>
      <c r="R106" s="54">
        <v>97000</v>
      </c>
    </row>
    <row r="107" spans="1:18" ht="19.5" thickBot="1" x14ac:dyDescent="0.35">
      <c r="A107" s="89"/>
      <c r="B107" s="10" t="s">
        <v>70</v>
      </c>
      <c r="C107" s="6"/>
      <c r="D107" s="6" t="s">
        <v>148</v>
      </c>
      <c r="E107" s="37"/>
      <c r="F107" s="37"/>
      <c r="G107" s="6"/>
      <c r="H107" s="6"/>
      <c r="I107" s="6"/>
      <c r="J107" s="6"/>
      <c r="K107" s="6"/>
      <c r="L107" s="6"/>
      <c r="M107" s="39">
        <v>46016</v>
      </c>
      <c r="N107" s="39">
        <v>46016</v>
      </c>
      <c r="O107" s="6"/>
      <c r="P107" s="6"/>
      <c r="Q107" s="6"/>
      <c r="R107" s="6"/>
    </row>
    <row r="108" spans="1:18" ht="19.5" thickBot="1" x14ac:dyDescent="0.35">
      <c r="A108" s="87" t="s">
        <v>133</v>
      </c>
      <c r="B108" s="10" t="s">
        <v>69</v>
      </c>
      <c r="C108" s="6"/>
      <c r="D108" s="10" t="s">
        <v>31</v>
      </c>
      <c r="E108" s="37"/>
      <c r="F108" s="37"/>
      <c r="G108" s="43">
        <v>1</v>
      </c>
      <c r="H108" s="43">
        <v>1</v>
      </c>
      <c r="I108" s="43">
        <f>R108/Q108</f>
        <v>0.24793940163934428</v>
      </c>
      <c r="J108" s="43">
        <f>I108</f>
        <v>0.24793940163934428</v>
      </c>
      <c r="K108" s="43">
        <f>G108-I108</f>
        <v>0.75206059836065575</v>
      </c>
      <c r="L108" s="10" t="s">
        <v>31</v>
      </c>
      <c r="M108" s="6"/>
      <c r="N108" s="6"/>
      <c r="O108" s="54">
        <v>1220000</v>
      </c>
      <c r="P108" s="44" t="s">
        <v>31</v>
      </c>
      <c r="Q108" s="54">
        <f>O108</f>
        <v>1220000</v>
      </c>
      <c r="R108" s="54">
        <v>302486.07</v>
      </c>
    </row>
    <row r="109" spans="1:18" ht="19.5" thickBot="1" x14ac:dyDescent="0.35">
      <c r="A109" s="89"/>
      <c r="B109" s="10" t="s">
        <v>70</v>
      </c>
      <c r="C109" s="6"/>
      <c r="D109" s="6" t="s">
        <v>148</v>
      </c>
      <c r="E109" s="37"/>
      <c r="F109" s="37"/>
      <c r="G109" s="6"/>
      <c r="H109" s="6"/>
      <c r="I109" s="6"/>
      <c r="J109" s="6"/>
      <c r="K109" s="6"/>
      <c r="L109" s="6"/>
      <c r="M109" s="39">
        <v>46016</v>
      </c>
      <c r="N109" s="39">
        <v>46016</v>
      </c>
      <c r="O109" s="6"/>
      <c r="P109" s="6"/>
      <c r="Q109" s="6"/>
      <c r="R109" s="6"/>
    </row>
    <row r="110" spans="1:18" ht="19.5" thickBot="1" x14ac:dyDescent="0.35">
      <c r="A110" s="87" t="s">
        <v>134</v>
      </c>
      <c r="B110" s="10" t="s">
        <v>69</v>
      </c>
      <c r="C110" s="6"/>
      <c r="D110" s="10" t="s">
        <v>31</v>
      </c>
      <c r="E110" s="37"/>
      <c r="F110" s="37"/>
      <c r="G110" s="43">
        <v>1</v>
      </c>
      <c r="H110" s="43">
        <v>1</v>
      </c>
      <c r="I110" s="43">
        <f>R110/Q110</f>
        <v>0.33888888888888891</v>
      </c>
      <c r="J110" s="43">
        <f>I110</f>
        <v>0.33888888888888891</v>
      </c>
      <c r="K110" s="43">
        <f>G110-I110</f>
        <v>0.66111111111111109</v>
      </c>
      <c r="L110" s="10" t="s">
        <v>31</v>
      </c>
      <c r="M110" s="6"/>
      <c r="N110" s="6"/>
      <c r="O110" s="54">
        <v>900000</v>
      </c>
      <c r="P110" s="44" t="s">
        <v>31</v>
      </c>
      <c r="Q110" s="54">
        <f>O110</f>
        <v>900000</v>
      </c>
      <c r="R110" s="54">
        <v>305000</v>
      </c>
    </row>
    <row r="111" spans="1:18" ht="19.5" thickBot="1" x14ac:dyDescent="0.35">
      <c r="A111" s="89"/>
      <c r="B111" s="10" t="s">
        <v>70</v>
      </c>
      <c r="C111" s="6"/>
      <c r="D111" s="6" t="s">
        <v>148</v>
      </c>
      <c r="E111" s="37"/>
      <c r="F111" s="37"/>
      <c r="G111" s="6"/>
      <c r="H111" s="6"/>
      <c r="I111" s="6"/>
      <c r="J111" s="6"/>
      <c r="K111" s="6"/>
      <c r="L111" s="6"/>
      <c r="M111" s="39">
        <v>46016</v>
      </c>
      <c r="N111" s="39">
        <v>46016</v>
      </c>
      <c r="O111" s="6"/>
      <c r="P111" s="6"/>
      <c r="Q111" s="6"/>
      <c r="R111" s="6"/>
    </row>
    <row r="112" spans="1:18" ht="19.5" thickBot="1" x14ac:dyDescent="0.35">
      <c r="A112" s="87" t="s">
        <v>135</v>
      </c>
      <c r="B112" s="10" t="s">
        <v>69</v>
      </c>
      <c r="C112" s="6"/>
      <c r="D112" s="10" t="s">
        <v>31</v>
      </c>
      <c r="E112" s="37"/>
      <c r="F112" s="37"/>
      <c r="G112" s="43">
        <v>1</v>
      </c>
      <c r="H112" s="43">
        <v>1</v>
      </c>
      <c r="I112" s="43">
        <f>R112/Q112</f>
        <v>0.20740629006712422</v>
      </c>
      <c r="J112" s="43">
        <f>I112</f>
        <v>0.20740629006712422</v>
      </c>
      <c r="K112" s="43">
        <f>G112-I112</f>
        <v>0.79259370993287581</v>
      </c>
      <c r="L112" s="10" t="s">
        <v>31</v>
      </c>
      <c r="M112" s="6"/>
      <c r="N112" s="6"/>
      <c r="O112" s="54">
        <v>1325900</v>
      </c>
      <c r="P112" s="44" t="s">
        <v>31</v>
      </c>
      <c r="Q112" s="54">
        <f>O112</f>
        <v>1325900</v>
      </c>
      <c r="R112" s="54">
        <v>275000</v>
      </c>
    </row>
    <row r="113" spans="1:18" ht="19.5" thickBot="1" x14ac:dyDescent="0.35">
      <c r="A113" s="89"/>
      <c r="B113" s="10" t="s">
        <v>70</v>
      </c>
      <c r="C113" s="6"/>
      <c r="D113" s="6" t="s">
        <v>148</v>
      </c>
      <c r="E113" s="37"/>
      <c r="F113" s="37"/>
      <c r="G113" s="6"/>
      <c r="H113" s="6"/>
      <c r="I113" s="6"/>
      <c r="J113" s="6"/>
      <c r="K113" s="6"/>
      <c r="L113" s="6"/>
      <c r="M113" s="39">
        <v>46016</v>
      </c>
      <c r="N113" s="39">
        <v>46016</v>
      </c>
      <c r="O113" s="6"/>
      <c r="P113" s="6"/>
      <c r="Q113" s="6"/>
      <c r="R113" s="6"/>
    </row>
    <row r="114" spans="1:18" ht="19.5" thickBot="1" x14ac:dyDescent="0.35">
      <c r="A114" s="87" t="s">
        <v>136</v>
      </c>
      <c r="B114" s="10" t="s">
        <v>69</v>
      </c>
      <c r="C114" s="6"/>
      <c r="D114" s="10" t="s">
        <v>31</v>
      </c>
      <c r="E114" s="37"/>
      <c r="F114" s="37"/>
      <c r="G114" s="43">
        <v>1</v>
      </c>
      <c r="H114" s="43">
        <v>1</v>
      </c>
      <c r="I114" s="43">
        <f>R114/Q114</f>
        <v>0.2462686567164179</v>
      </c>
      <c r="J114" s="43">
        <f>I114</f>
        <v>0.2462686567164179</v>
      </c>
      <c r="K114" s="43">
        <f>G114-I114</f>
        <v>0.75373134328358216</v>
      </c>
      <c r="L114" s="10" t="s">
        <v>31</v>
      </c>
      <c r="M114" s="6"/>
      <c r="N114" s="6"/>
      <c r="O114" s="54">
        <v>1340000</v>
      </c>
      <c r="P114" s="44" t="s">
        <v>31</v>
      </c>
      <c r="Q114" s="54">
        <f>O114</f>
        <v>1340000</v>
      </c>
      <c r="R114" s="54">
        <v>330000</v>
      </c>
    </row>
    <row r="115" spans="1:18" ht="19.5" thickBot="1" x14ac:dyDescent="0.35">
      <c r="A115" s="89"/>
      <c r="B115" s="10" t="s">
        <v>70</v>
      </c>
      <c r="C115" s="6"/>
      <c r="D115" s="6" t="s">
        <v>148</v>
      </c>
      <c r="E115" s="37"/>
      <c r="F115" s="37"/>
      <c r="G115" s="6"/>
      <c r="H115" s="6"/>
      <c r="I115" s="6"/>
      <c r="J115" s="6"/>
      <c r="K115" s="6"/>
      <c r="L115" s="6"/>
      <c r="M115" s="39">
        <v>46016</v>
      </c>
      <c r="N115" s="39">
        <v>46016</v>
      </c>
      <c r="O115" s="6"/>
      <c r="P115" s="6"/>
      <c r="Q115" s="6"/>
      <c r="R115" s="6"/>
    </row>
    <row r="116" spans="1:18" ht="19.5" thickBot="1" x14ac:dyDescent="0.35">
      <c r="A116" s="87" t="s">
        <v>137</v>
      </c>
      <c r="B116" s="10" t="s">
        <v>69</v>
      </c>
      <c r="C116" s="6"/>
      <c r="D116" s="10" t="s">
        <v>31</v>
      </c>
      <c r="E116" s="37"/>
      <c r="F116" s="37"/>
      <c r="G116" s="43">
        <v>1</v>
      </c>
      <c r="H116" s="43">
        <v>1</v>
      </c>
      <c r="I116" s="43">
        <f>R116/Q116</f>
        <v>0.30666666666666664</v>
      </c>
      <c r="J116" s="43">
        <f>I116</f>
        <v>0.30666666666666664</v>
      </c>
      <c r="K116" s="43">
        <f>G116-I116</f>
        <v>0.69333333333333336</v>
      </c>
      <c r="L116" s="10" t="s">
        <v>31</v>
      </c>
      <c r="M116" s="6"/>
      <c r="N116" s="6"/>
      <c r="O116" s="54">
        <v>375000</v>
      </c>
      <c r="P116" s="44" t="s">
        <v>31</v>
      </c>
      <c r="Q116" s="54">
        <f>O116</f>
        <v>375000</v>
      </c>
      <c r="R116" s="54">
        <v>115000</v>
      </c>
    </row>
    <row r="117" spans="1:18" ht="19.5" thickBot="1" x14ac:dyDescent="0.35">
      <c r="A117" s="89"/>
      <c r="B117" s="10" t="s">
        <v>70</v>
      </c>
      <c r="C117" s="6"/>
      <c r="D117" s="6" t="s">
        <v>148</v>
      </c>
      <c r="E117" s="37"/>
      <c r="F117" s="37"/>
      <c r="G117" s="6"/>
      <c r="H117" s="6"/>
      <c r="I117" s="6"/>
      <c r="J117" s="6"/>
      <c r="K117" s="6"/>
      <c r="L117" s="6"/>
      <c r="M117" s="39">
        <v>46016</v>
      </c>
      <c r="N117" s="39">
        <v>46016</v>
      </c>
      <c r="O117" s="6"/>
      <c r="P117" s="6"/>
      <c r="Q117" s="6"/>
      <c r="R117" s="6"/>
    </row>
    <row r="118" spans="1:18" ht="19.5" thickBot="1" x14ac:dyDescent="0.35">
      <c r="A118" s="87" t="s">
        <v>138</v>
      </c>
      <c r="B118" s="10" t="s">
        <v>69</v>
      </c>
      <c r="C118" s="6"/>
      <c r="D118" s="10" t="s">
        <v>31</v>
      </c>
      <c r="E118" s="37"/>
      <c r="F118" s="37"/>
      <c r="G118" s="43">
        <v>1</v>
      </c>
      <c r="H118" s="43">
        <v>1</v>
      </c>
      <c r="I118" s="43">
        <f>R118/Q118</f>
        <v>0.20156046814044212</v>
      </c>
      <c r="J118" s="43">
        <f>I118</f>
        <v>0.20156046814044212</v>
      </c>
      <c r="K118" s="43">
        <f>G118-I118</f>
        <v>0.79843953185955785</v>
      </c>
      <c r="L118" s="10" t="s">
        <v>31</v>
      </c>
      <c r="M118" s="6"/>
      <c r="N118" s="6"/>
      <c r="O118" s="54">
        <v>769000</v>
      </c>
      <c r="P118" s="44" t="s">
        <v>31</v>
      </c>
      <c r="Q118" s="54">
        <f>O118</f>
        <v>769000</v>
      </c>
      <c r="R118" s="54">
        <v>155000</v>
      </c>
    </row>
    <row r="119" spans="1:18" ht="19.5" thickBot="1" x14ac:dyDescent="0.35">
      <c r="A119" s="89"/>
      <c r="B119" s="10" t="s">
        <v>70</v>
      </c>
      <c r="C119" s="6"/>
      <c r="D119" s="6" t="s">
        <v>148</v>
      </c>
      <c r="E119" s="37"/>
      <c r="F119" s="37"/>
      <c r="G119" s="6"/>
      <c r="H119" s="6"/>
      <c r="I119" s="6"/>
      <c r="J119" s="6"/>
      <c r="K119" s="6"/>
      <c r="L119" s="6"/>
      <c r="M119" s="39">
        <v>46016</v>
      </c>
      <c r="N119" s="39">
        <v>46016</v>
      </c>
      <c r="O119" s="6"/>
      <c r="P119" s="6"/>
      <c r="Q119" s="6"/>
      <c r="R119" s="6"/>
    </row>
    <row r="120" spans="1:18" ht="19.5" thickBot="1" x14ac:dyDescent="0.35">
      <c r="A120" s="87" t="s">
        <v>139</v>
      </c>
      <c r="B120" s="10" t="s">
        <v>69</v>
      </c>
      <c r="C120" s="6"/>
      <c r="D120" s="10" t="s">
        <v>31</v>
      </c>
      <c r="E120" s="37"/>
      <c r="F120" s="37"/>
      <c r="G120" s="43">
        <v>1</v>
      </c>
      <c r="H120" s="43">
        <v>1</v>
      </c>
      <c r="I120" s="43">
        <f>R120/Q120</f>
        <v>0.29761904761904762</v>
      </c>
      <c r="J120" s="43">
        <f>I120</f>
        <v>0.29761904761904762</v>
      </c>
      <c r="K120" s="43">
        <f>G120-I120</f>
        <v>0.70238095238095233</v>
      </c>
      <c r="L120" s="10" t="s">
        <v>31</v>
      </c>
      <c r="M120" s="6"/>
      <c r="N120" s="6"/>
      <c r="O120" s="54">
        <v>420000</v>
      </c>
      <c r="P120" s="44" t="s">
        <v>31</v>
      </c>
      <c r="Q120" s="54">
        <f>O120</f>
        <v>420000</v>
      </c>
      <c r="R120" s="54">
        <v>125000</v>
      </c>
    </row>
    <row r="121" spans="1:18" ht="19.5" thickBot="1" x14ac:dyDescent="0.35">
      <c r="A121" s="89"/>
      <c r="B121" s="10" t="s">
        <v>70</v>
      </c>
      <c r="C121" s="6"/>
      <c r="D121" s="6" t="s">
        <v>148</v>
      </c>
      <c r="E121" s="37"/>
      <c r="F121" s="37"/>
      <c r="G121" s="6"/>
      <c r="H121" s="6"/>
      <c r="I121" s="6"/>
      <c r="J121" s="6"/>
      <c r="K121" s="6"/>
      <c r="L121" s="6"/>
      <c r="M121" s="39">
        <v>46016</v>
      </c>
      <c r="N121" s="39">
        <v>46016</v>
      </c>
      <c r="O121" s="6"/>
      <c r="P121" s="6"/>
      <c r="Q121" s="6"/>
      <c r="R121" s="6"/>
    </row>
    <row r="122" spans="1:18" ht="19.5" thickBot="1" x14ac:dyDescent="0.35">
      <c r="A122" s="87" t="s">
        <v>140</v>
      </c>
      <c r="B122" s="10" t="s">
        <v>69</v>
      </c>
      <c r="C122" s="6"/>
      <c r="D122" s="10" t="s">
        <v>31</v>
      </c>
      <c r="E122" s="37"/>
      <c r="F122" s="37"/>
      <c r="G122" s="43">
        <v>1</v>
      </c>
      <c r="H122" s="43">
        <v>1</v>
      </c>
      <c r="I122" s="43">
        <f>R122/Q122</f>
        <v>0.2</v>
      </c>
      <c r="J122" s="43">
        <f>I122</f>
        <v>0.2</v>
      </c>
      <c r="K122" s="43">
        <f>G122-I122</f>
        <v>0.8</v>
      </c>
      <c r="L122" s="10" t="s">
        <v>31</v>
      </c>
      <c r="M122" s="6"/>
      <c r="N122" s="6"/>
      <c r="O122" s="56">
        <v>840000</v>
      </c>
      <c r="P122" s="44" t="s">
        <v>31</v>
      </c>
      <c r="Q122" s="56">
        <f>O122</f>
        <v>840000</v>
      </c>
      <c r="R122" s="56">
        <v>168000</v>
      </c>
    </row>
    <row r="123" spans="1:18" ht="19.5" thickBot="1" x14ac:dyDescent="0.35">
      <c r="A123" s="89"/>
      <c r="B123" s="10" t="s">
        <v>70</v>
      </c>
      <c r="C123" s="6"/>
      <c r="D123" s="6" t="s">
        <v>148</v>
      </c>
      <c r="E123" s="37"/>
      <c r="F123" s="37"/>
      <c r="G123" s="6"/>
      <c r="H123" s="6"/>
      <c r="I123" s="6"/>
      <c r="J123" s="6"/>
      <c r="K123" s="6"/>
      <c r="L123" s="6"/>
      <c r="M123" s="39">
        <v>46016</v>
      </c>
      <c r="N123" s="39">
        <v>46016</v>
      </c>
      <c r="O123" s="6"/>
      <c r="P123" s="6"/>
      <c r="Q123" s="6"/>
      <c r="R123" s="6"/>
    </row>
    <row r="124" spans="1:18" ht="19.5" thickBot="1" x14ac:dyDescent="0.35">
      <c r="A124" s="87" t="s">
        <v>141</v>
      </c>
      <c r="B124" s="10" t="s">
        <v>69</v>
      </c>
      <c r="C124" s="6"/>
      <c r="D124" s="10" t="s">
        <v>31</v>
      </c>
      <c r="E124" s="37"/>
      <c r="F124" s="37"/>
      <c r="G124" s="43">
        <v>1</v>
      </c>
      <c r="H124" s="43">
        <v>1</v>
      </c>
      <c r="I124" s="43">
        <f>R124/Q124</f>
        <v>0.25773195876288657</v>
      </c>
      <c r="J124" s="43">
        <f>I124</f>
        <v>0.25773195876288657</v>
      </c>
      <c r="K124" s="43">
        <f>G124-I124</f>
        <v>0.74226804123711343</v>
      </c>
      <c r="L124" s="10" t="s">
        <v>31</v>
      </c>
      <c r="M124" s="6"/>
      <c r="N124" s="6"/>
      <c r="O124" s="56">
        <v>485000</v>
      </c>
      <c r="P124" s="44" t="s">
        <v>31</v>
      </c>
      <c r="Q124" s="56">
        <f>O124</f>
        <v>485000</v>
      </c>
      <c r="R124" s="56">
        <v>125000</v>
      </c>
    </row>
    <row r="125" spans="1:18" ht="19.5" thickBot="1" x14ac:dyDescent="0.35">
      <c r="A125" s="89"/>
      <c r="B125" s="10" t="s">
        <v>70</v>
      </c>
      <c r="C125" s="6"/>
      <c r="D125" s="6" t="s">
        <v>148</v>
      </c>
      <c r="E125" s="37"/>
      <c r="F125" s="37"/>
      <c r="G125" s="6"/>
      <c r="H125" s="6"/>
      <c r="I125" s="6"/>
      <c r="J125" s="6"/>
      <c r="K125" s="6"/>
      <c r="L125" s="6"/>
      <c r="M125" s="39">
        <v>46016</v>
      </c>
      <c r="N125" s="39">
        <v>46016</v>
      </c>
      <c r="O125" s="6"/>
      <c r="P125" s="6"/>
      <c r="Q125" s="6"/>
      <c r="R125" s="6"/>
    </row>
    <row r="126" spans="1:18" ht="19.5" thickBot="1" x14ac:dyDescent="0.35">
      <c r="A126" s="87" t="s">
        <v>142</v>
      </c>
      <c r="B126" s="10" t="s">
        <v>69</v>
      </c>
      <c r="C126" s="6"/>
      <c r="D126" s="10" t="s">
        <v>31</v>
      </c>
      <c r="E126" s="37"/>
      <c r="F126" s="37"/>
      <c r="G126" s="43">
        <v>1</v>
      </c>
      <c r="H126" s="43">
        <v>1</v>
      </c>
      <c r="I126" s="43">
        <f>R126/Q126</f>
        <v>0.29253731343283584</v>
      </c>
      <c r="J126" s="43">
        <f>I126</f>
        <v>0.29253731343283584</v>
      </c>
      <c r="K126" s="43">
        <f>G126-I126</f>
        <v>0.70746268656716416</v>
      </c>
      <c r="L126" s="10" t="s">
        <v>31</v>
      </c>
      <c r="M126" s="6"/>
      <c r="N126" s="6"/>
      <c r="O126" s="54">
        <v>335000</v>
      </c>
      <c r="P126" s="44" t="s">
        <v>31</v>
      </c>
      <c r="Q126" s="54">
        <f>O126</f>
        <v>335000</v>
      </c>
      <c r="R126" s="54">
        <v>98000</v>
      </c>
    </row>
    <row r="127" spans="1:18" ht="19.5" thickBot="1" x14ac:dyDescent="0.35">
      <c r="A127" s="89"/>
      <c r="B127" s="10" t="s">
        <v>70</v>
      </c>
      <c r="C127" s="6"/>
      <c r="D127" s="6" t="s">
        <v>148</v>
      </c>
      <c r="E127" s="37"/>
      <c r="F127" s="37"/>
      <c r="G127" s="6"/>
      <c r="H127" s="6"/>
      <c r="I127" s="6"/>
      <c r="J127" s="6"/>
      <c r="K127" s="6"/>
      <c r="L127" s="6"/>
      <c r="M127" s="39">
        <v>46016</v>
      </c>
      <c r="N127" s="39">
        <v>46016</v>
      </c>
      <c r="O127" s="6"/>
      <c r="P127" s="6"/>
      <c r="Q127" s="6"/>
      <c r="R127" s="6"/>
    </row>
    <row r="128" spans="1:18" ht="19.5" thickBot="1" x14ac:dyDescent="0.35">
      <c r="A128" s="87" t="s">
        <v>144</v>
      </c>
      <c r="B128" s="10" t="s">
        <v>69</v>
      </c>
      <c r="C128" s="6"/>
      <c r="D128" s="10" t="s">
        <v>31</v>
      </c>
      <c r="E128" s="37"/>
      <c r="F128" s="37"/>
      <c r="G128" s="43">
        <v>1</v>
      </c>
      <c r="H128" s="43">
        <v>1</v>
      </c>
      <c r="I128" s="43">
        <f>R128/Q128</f>
        <v>0.31730769230769229</v>
      </c>
      <c r="J128" s="43">
        <f>I128</f>
        <v>0.31730769230769229</v>
      </c>
      <c r="K128" s="43">
        <f>G128-I128</f>
        <v>0.68269230769230771</v>
      </c>
      <c r="L128" s="10" t="s">
        <v>31</v>
      </c>
      <c r="M128" s="6"/>
      <c r="N128" s="6"/>
      <c r="O128" s="54">
        <v>520000</v>
      </c>
      <c r="P128" s="44" t="s">
        <v>31</v>
      </c>
      <c r="Q128" s="54">
        <f>O128</f>
        <v>520000</v>
      </c>
      <c r="R128" s="54">
        <v>165000</v>
      </c>
    </row>
    <row r="129" spans="1:19" ht="19.5" thickBot="1" x14ac:dyDescent="0.35">
      <c r="A129" s="89"/>
      <c r="B129" s="10" t="s">
        <v>70</v>
      </c>
      <c r="C129" s="6"/>
      <c r="D129" s="6" t="s">
        <v>148</v>
      </c>
      <c r="E129" s="37"/>
      <c r="F129" s="37"/>
      <c r="G129" s="6"/>
      <c r="H129" s="6"/>
      <c r="I129" s="6"/>
      <c r="J129" s="6"/>
      <c r="K129" s="6"/>
      <c r="L129" s="6"/>
      <c r="M129" s="39">
        <v>46016</v>
      </c>
      <c r="N129" s="39">
        <v>46016</v>
      </c>
      <c r="O129" s="6"/>
      <c r="P129" s="6"/>
      <c r="Q129" s="6"/>
      <c r="R129" s="6"/>
    </row>
    <row r="130" spans="1:19" ht="19.5" thickBot="1" x14ac:dyDescent="0.35">
      <c r="A130" s="87" t="s">
        <v>143</v>
      </c>
      <c r="B130" s="10" t="s">
        <v>69</v>
      </c>
      <c r="C130" s="6"/>
      <c r="D130" s="10" t="s">
        <v>31</v>
      </c>
      <c r="E130" s="37"/>
      <c r="F130" s="37"/>
      <c r="G130" s="43">
        <v>1</v>
      </c>
      <c r="H130" s="43">
        <v>1</v>
      </c>
      <c r="I130" s="43">
        <f>R130/Q130</f>
        <v>0.27419354838709675</v>
      </c>
      <c r="J130" s="43">
        <f>I130</f>
        <v>0.27419354838709675</v>
      </c>
      <c r="K130" s="43">
        <f>G130-I130</f>
        <v>0.72580645161290325</v>
      </c>
      <c r="L130" s="10" t="s">
        <v>31</v>
      </c>
      <c r="M130" s="6"/>
      <c r="N130" s="6"/>
      <c r="O130" s="54">
        <v>620000</v>
      </c>
      <c r="P130" s="44" t="s">
        <v>31</v>
      </c>
      <c r="Q130" s="54">
        <f>O130</f>
        <v>620000</v>
      </c>
      <c r="R130" s="54">
        <v>170000</v>
      </c>
    </row>
    <row r="131" spans="1:19" ht="19.5" thickBot="1" x14ac:dyDescent="0.35">
      <c r="A131" s="89"/>
      <c r="B131" s="10" t="s">
        <v>70</v>
      </c>
      <c r="C131" s="6"/>
      <c r="D131" s="6" t="s">
        <v>148</v>
      </c>
      <c r="E131" s="37"/>
      <c r="F131" s="37"/>
      <c r="G131" s="6"/>
      <c r="H131" s="6"/>
      <c r="I131" s="6"/>
      <c r="J131" s="6"/>
      <c r="K131" s="6"/>
      <c r="L131" s="6"/>
      <c r="M131" s="39">
        <v>46016</v>
      </c>
      <c r="N131" s="39">
        <v>46016</v>
      </c>
      <c r="O131" s="6"/>
      <c r="P131" s="6"/>
      <c r="Q131" s="6"/>
      <c r="R131" s="6"/>
    </row>
    <row r="132" spans="1:19" ht="19.5" thickBot="1" x14ac:dyDescent="0.35">
      <c r="A132" s="87" t="s">
        <v>145</v>
      </c>
      <c r="B132" s="10" t="s">
        <v>69</v>
      </c>
      <c r="C132" s="6"/>
      <c r="D132" s="10" t="s">
        <v>31</v>
      </c>
      <c r="E132" s="37"/>
      <c r="F132" s="37"/>
      <c r="G132" s="43">
        <v>1</v>
      </c>
      <c r="H132" s="43">
        <v>1</v>
      </c>
      <c r="I132" s="43">
        <f>R132/Q132</f>
        <v>0.1891891891891892</v>
      </c>
      <c r="J132" s="43">
        <f>I132</f>
        <v>0.1891891891891892</v>
      </c>
      <c r="K132" s="43">
        <f>G132-I132</f>
        <v>0.81081081081081074</v>
      </c>
      <c r="L132" s="10" t="s">
        <v>31</v>
      </c>
      <c r="M132" s="6"/>
      <c r="N132" s="6"/>
      <c r="O132" s="54">
        <v>740000</v>
      </c>
      <c r="P132" s="44" t="s">
        <v>31</v>
      </c>
      <c r="Q132" s="54">
        <f>O132</f>
        <v>740000</v>
      </c>
      <c r="R132" s="54">
        <v>140000</v>
      </c>
    </row>
    <row r="133" spans="1:19" ht="19.5" thickBot="1" x14ac:dyDescent="0.35">
      <c r="A133" s="89"/>
      <c r="B133" s="10" t="s">
        <v>70</v>
      </c>
      <c r="C133" s="6"/>
      <c r="D133" s="6" t="s">
        <v>148</v>
      </c>
      <c r="E133" s="37"/>
      <c r="F133" s="37"/>
      <c r="G133" s="6"/>
      <c r="H133" s="6"/>
      <c r="I133" s="6"/>
      <c r="J133" s="6"/>
      <c r="K133" s="6"/>
      <c r="L133" s="6"/>
      <c r="M133" s="39">
        <v>46016</v>
      </c>
      <c r="N133" s="39">
        <v>46016</v>
      </c>
      <c r="O133" s="6"/>
      <c r="P133" s="6"/>
      <c r="Q133" s="6"/>
      <c r="R133" s="6"/>
    </row>
    <row r="134" spans="1:19" ht="19.5" thickBot="1" x14ac:dyDescent="0.35">
      <c r="A134" s="87" t="s">
        <v>146</v>
      </c>
      <c r="B134" s="10" t="s">
        <v>69</v>
      </c>
      <c r="C134" s="6"/>
      <c r="D134" s="10" t="s">
        <v>31</v>
      </c>
      <c r="E134" s="37"/>
      <c r="F134" s="37"/>
      <c r="G134" s="43">
        <v>1</v>
      </c>
      <c r="H134" s="43">
        <v>1</v>
      </c>
      <c r="I134" s="43">
        <f>R134/Q134</f>
        <v>0.2870967741935484</v>
      </c>
      <c r="J134" s="43">
        <f>I134</f>
        <v>0.2870967741935484</v>
      </c>
      <c r="K134" s="43">
        <f>G134-I134</f>
        <v>0.7129032258064516</v>
      </c>
      <c r="L134" s="10" t="s">
        <v>31</v>
      </c>
      <c r="M134" s="6"/>
      <c r="N134" s="6"/>
      <c r="O134" s="54">
        <v>1550000</v>
      </c>
      <c r="P134" s="44" t="s">
        <v>31</v>
      </c>
      <c r="Q134" s="54">
        <f>O134</f>
        <v>1550000</v>
      </c>
      <c r="R134" s="54">
        <v>445000</v>
      </c>
    </row>
    <row r="135" spans="1:19" ht="19.5" thickBot="1" x14ac:dyDescent="0.35">
      <c r="A135" s="89"/>
      <c r="B135" s="10" t="s">
        <v>70</v>
      </c>
      <c r="C135" s="6"/>
      <c r="D135" s="6" t="s">
        <v>148</v>
      </c>
      <c r="E135" s="37"/>
      <c r="F135" s="37"/>
      <c r="G135" s="6"/>
      <c r="H135" s="6"/>
      <c r="I135" s="6"/>
      <c r="J135" s="6"/>
      <c r="K135" s="6"/>
      <c r="L135" s="6"/>
      <c r="M135" s="39">
        <v>46016</v>
      </c>
      <c r="N135" s="39">
        <v>46016</v>
      </c>
      <c r="O135" s="6"/>
      <c r="P135" s="6"/>
      <c r="Q135" s="6"/>
      <c r="R135" s="6"/>
    </row>
    <row r="136" spans="1:19" ht="19.5" thickBot="1" x14ac:dyDescent="0.35">
      <c r="A136" s="87" t="s">
        <v>147</v>
      </c>
      <c r="B136" s="10" t="s">
        <v>69</v>
      </c>
      <c r="C136" s="6"/>
      <c r="D136" s="10" t="s">
        <v>31</v>
      </c>
      <c r="E136" s="37"/>
      <c r="F136" s="37"/>
      <c r="G136" s="43">
        <v>1</v>
      </c>
      <c r="H136" s="43">
        <v>1</v>
      </c>
      <c r="I136" s="43">
        <f>R136/Q136</f>
        <v>0.23050847457627119</v>
      </c>
      <c r="J136" s="43">
        <f>I136</f>
        <v>0.23050847457627119</v>
      </c>
      <c r="K136" s="43">
        <f>G136-I136</f>
        <v>0.76949152542372878</v>
      </c>
      <c r="L136" s="10" t="s">
        <v>31</v>
      </c>
      <c r="M136" s="6"/>
      <c r="N136" s="6"/>
      <c r="O136" s="54">
        <v>1180000</v>
      </c>
      <c r="P136" s="44" t="s">
        <v>31</v>
      </c>
      <c r="Q136" s="54">
        <f>O136</f>
        <v>1180000</v>
      </c>
      <c r="R136" s="54">
        <v>272000</v>
      </c>
    </row>
    <row r="137" spans="1:19" ht="19.5" thickBot="1" x14ac:dyDescent="0.35">
      <c r="A137" s="89"/>
      <c r="B137" s="10" t="s">
        <v>70</v>
      </c>
      <c r="C137" s="6"/>
      <c r="D137" s="6" t="s">
        <v>148</v>
      </c>
      <c r="E137" s="37"/>
      <c r="F137" s="37"/>
      <c r="G137" s="6"/>
      <c r="H137" s="6"/>
      <c r="I137" s="6"/>
      <c r="J137" s="6"/>
      <c r="K137" s="6"/>
      <c r="L137" s="6"/>
      <c r="M137" s="39">
        <v>46016</v>
      </c>
      <c r="N137" s="39">
        <v>46016</v>
      </c>
      <c r="O137" s="6"/>
      <c r="P137" s="6"/>
      <c r="Q137" s="6"/>
      <c r="R137" s="6"/>
    </row>
    <row r="138" spans="1:19" s="65" customFormat="1" ht="96.6" customHeight="1" thickBot="1" x14ac:dyDescent="0.35">
      <c r="A138" s="90" t="s">
        <v>171</v>
      </c>
      <c r="B138" s="91"/>
      <c r="C138" s="59"/>
      <c r="D138" s="60" t="s">
        <v>122</v>
      </c>
      <c r="E138" s="61" t="s">
        <v>125</v>
      </c>
      <c r="F138" s="61">
        <v>744</v>
      </c>
      <c r="G138" s="69">
        <v>1</v>
      </c>
      <c r="H138" s="69">
        <v>1</v>
      </c>
      <c r="I138" s="69">
        <f>R138/Q138</f>
        <v>0.84407754543407076</v>
      </c>
      <c r="J138" s="69">
        <f>I138</f>
        <v>0.84407754543407076</v>
      </c>
      <c r="K138" s="69">
        <f>H138-J138</f>
        <v>0.15592245456592924</v>
      </c>
      <c r="L138" s="63" t="s">
        <v>31</v>
      </c>
      <c r="M138" s="63" t="s">
        <v>31</v>
      </c>
      <c r="N138" s="63" t="s">
        <v>31</v>
      </c>
      <c r="O138" s="64">
        <f>O139+O142+O145+O148+O151+O154+O157+O160+O163+O166+O169+O172</f>
        <v>577210</v>
      </c>
      <c r="P138" s="63" t="s">
        <v>31</v>
      </c>
      <c r="Q138" s="64">
        <f t="shared" ref="Q138:R138" si="0">Q139+Q142+Q145+Q148+Q151+Q154+Q157+Q160+Q163+Q166+Q169+Q172</f>
        <v>577210</v>
      </c>
      <c r="R138" s="64">
        <f t="shared" si="0"/>
        <v>487210</v>
      </c>
      <c r="S138" s="68"/>
    </row>
    <row r="139" spans="1:19" ht="19.5" thickBot="1" x14ac:dyDescent="0.35">
      <c r="A139" s="87" t="s">
        <v>128</v>
      </c>
      <c r="B139" s="10" t="s">
        <v>69</v>
      </c>
      <c r="C139" s="6"/>
      <c r="D139" s="10" t="s">
        <v>31</v>
      </c>
      <c r="E139" s="37"/>
      <c r="F139" s="37"/>
      <c r="G139" s="43">
        <v>1</v>
      </c>
      <c r="H139" s="43">
        <v>1</v>
      </c>
      <c r="I139" s="43">
        <f>R139/Q139</f>
        <v>1</v>
      </c>
      <c r="J139" s="43">
        <f>I139</f>
        <v>1</v>
      </c>
      <c r="K139" s="43">
        <f>H139-J139</f>
        <v>0</v>
      </c>
      <c r="L139" s="10" t="s">
        <v>31</v>
      </c>
      <c r="M139" s="6"/>
      <c r="N139" s="6"/>
      <c r="O139" s="54">
        <v>28400</v>
      </c>
      <c r="P139" s="44" t="s">
        <v>31</v>
      </c>
      <c r="Q139" s="54">
        <f>O139</f>
        <v>28400</v>
      </c>
      <c r="R139" s="54">
        <v>28400</v>
      </c>
    </row>
    <row r="140" spans="1:19" ht="19.5" thickBot="1" x14ac:dyDescent="0.35">
      <c r="A140" s="88"/>
      <c r="B140" s="10" t="s">
        <v>70</v>
      </c>
      <c r="C140" s="6"/>
      <c r="D140" s="6" t="s">
        <v>149</v>
      </c>
      <c r="E140" s="37"/>
      <c r="F140" s="37"/>
      <c r="G140" s="10" t="s">
        <v>31</v>
      </c>
      <c r="H140" s="6"/>
      <c r="I140" s="10" t="s">
        <v>31</v>
      </c>
      <c r="J140" s="6"/>
      <c r="K140" s="6"/>
      <c r="L140" s="10" t="s">
        <v>31</v>
      </c>
      <c r="M140" s="51">
        <v>45717</v>
      </c>
      <c r="N140" s="39">
        <v>45717</v>
      </c>
      <c r="O140" s="10" t="s">
        <v>31</v>
      </c>
      <c r="P140" s="10" t="s">
        <v>31</v>
      </c>
      <c r="Q140" s="10" t="s">
        <v>31</v>
      </c>
      <c r="R140" s="10" t="s">
        <v>31</v>
      </c>
    </row>
    <row r="141" spans="1:19" ht="19.5" thickBot="1" x14ac:dyDescent="0.35">
      <c r="A141" s="89"/>
      <c r="B141" s="10" t="s">
        <v>70</v>
      </c>
      <c r="C141" s="6"/>
      <c r="D141" s="6" t="s">
        <v>362</v>
      </c>
      <c r="E141" s="37"/>
      <c r="F141" s="37"/>
      <c r="G141" s="6"/>
      <c r="H141" s="6"/>
      <c r="I141" s="6"/>
      <c r="J141" s="6"/>
      <c r="K141" s="6"/>
      <c r="L141" s="6"/>
      <c r="M141" s="39">
        <v>46016</v>
      </c>
      <c r="N141" s="39">
        <v>45747</v>
      </c>
      <c r="O141" s="6"/>
      <c r="P141" s="6"/>
      <c r="Q141" s="6"/>
      <c r="R141" s="6"/>
    </row>
    <row r="142" spans="1:19" ht="19.5" thickBot="1" x14ac:dyDescent="0.35">
      <c r="A142" s="87" t="s">
        <v>138</v>
      </c>
      <c r="B142" s="10" t="s">
        <v>69</v>
      </c>
      <c r="C142" s="6"/>
      <c r="D142" s="10" t="s">
        <v>31</v>
      </c>
      <c r="E142" s="37"/>
      <c r="F142" s="37"/>
      <c r="G142" s="43">
        <v>1</v>
      </c>
      <c r="H142" s="43">
        <v>1</v>
      </c>
      <c r="I142" s="43">
        <f>R142/Q142</f>
        <v>0.3</v>
      </c>
      <c r="J142" s="43">
        <f>I142</f>
        <v>0.3</v>
      </c>
      <c r="K142" s="43">
        <f>H142-J142</f>
        <v>0.7</v>
      </c>
      <c r="L142" s="10" t="s">
        <v>31</v>
      </c>
      <c r="M142" s="6"/>
      <c r="N142" s="6"/>
      <c r="O142" s="54">
        <v>100000</v>
      </c>
      <c r="P142" s="44" t="s">
        <v>31</v>
      </c>
      <c r="Q142" s="54">
        <f>O142</f>
        <v>100000</v>
      </c>
      <c r="R142" s="54">
        <v>30000</v>
      </c>
    </row>
    <row r="143" spans="1:19" ht="19.5" thickBot="1" x14ac:dyDescent="0.35">
      <c r="A143" s="88"/>
      <c r="B143" s="10" t="s">
        <v>70</v>
      </c>
      <c r="C143" s="6"/>
      <c r="D143" s="6" t="s">
        <v>149</v>
      </c>
      <c r="E143" s="37"/>
      <c r="F143" s="37"/>
      <c r="G143" s="10" t="s">
        <v>31</v>
      </c>
      <c r="H143" s="6"/>
      <c r="I143" s="10" t="s">
        <v>31</v>
      </c>
      <c r="J143" s="6"/>
      <c r="K143" s="6"/>
      <c r="L143" s="10" t="s">
        <v>31</v>
      </c>
      <c r="M143" s="51">
        <v>46016</v>
      </c>
      <c r="N143" s="39">
        <v>45672</v>
      </c>
      <c r="O143" s="10" t="s">
        <v>31</v>
      </c>
      <c r="P143" s="10" t="s">
        <v>31</v>
      </c>
      <c r="Q143" s="10" t="s">
        <v>31</v>
      </c>
      <c r="R143" s="10" t="s">
        <v>31</v>
      </c>
    </row>
    <row r="144" spans="1:19" ht="19.5" thickBot="1" x14ac:dyDescent="0.35">
      <c r="A144" s="89"/>
      <c r="B144" s="10" t="s">
        <v>70</v>
      </c>
      <c r="C144" s="6"/>
      <c r="D144" s="6" t="s">
        <v>362</v>
      </c>
      <c r="E144" s="37"/>
      <c r="F144" s="37"/>
      <c r="G144" s="6"/>
      <c r="H144" s="6"/>
      <c r="I144" s="6"/>
      <c r="J144" s="6"/>
      <c r="K144" s="6"/>
      <c r="L144" s="6"/>
      <c r="M144" s="39">
        <v>46016</v>
      </c>
      <c r="N144" s="39">
        <v>46016</v>
      </c>
      <c r="O144" s="6"/>
      <c r="P144" s="6"/>
      <c r="Q144" s="6"/>
      <c r="R144" s="6"/>
    </row>
    <row r="145" spans="1:18" ht="19.5" thickBot="1" x14ac:dyDescent="0.35">
      <c r="A145" s="87" t="s">
        <v>141</v>
      </c>
      <c r="B145" s="10" t="s">
        <v>69</v>
      </c>
      <c r="C145" s="6"/>
      <c r="D145" s="10" t="s">
        <v>31</v>
      </c>
      <c r="E145" s="37"/>
      <c r="F145" s="37"/>
      <c r="G145" s="43">
        <v>1</v>
      </c>
      <c r="H145" s="43">
        <v>1</v>
      </c>
      <c r="I145" s="43">
        <f>R145/Q145</f>
        <v>1</v>
      </c>
      <c r="J145" s="43">
        <f>I145</f>
        <v>1</v>
      </c>
      <c r="K145" s="43">
        <f>H145-J145</f>
        <v>0</v>
      </c>
      <c r="L145" s="10" t="s">
        <v>31</v>
      </c>
      <c r="M145" s="6"/>
      <c r="N145" s="6"/>
      <c r="O145" s="54">
        <v>30000</v>
      </c>
      <c r="P145" s="44" t="s">
        <v>31</v>
      </c>
      <c r="Q145" s="54">
        <f>O145</f>
        <v>30000</v>
      </c>
      <c r="R145" s="54">
        <v>30000</v>
      </c>
    </row>
    <row r="146" spans="1:18" ht="19.5" thickBot="1" x14ac:dyDescent="0.35">
      <c r="A146" s="88"/>
      <c r="B146" s="10" t="s">
        <v>70</v>
      </c>
      <c r="C146" s="6"/>
      <c r="D146" s="6" t="s">
        <v>149</v>
      </c>
      <c r="E146" s="37"/>
      <c r="F146" s="37"/>
      <c r="G146" s="10" t="s">
        <v>31</v>
      </c>
      <c r="H146" s="6"/>
      <c r="I146" s="10" t="s">
        <v>31</v>
      </c>
      <c r="J146" s="6"/>
      <c r="K146" s="6"/>
      <c r="L146" s="10" t="s">
        <v>31</v>
      </c>
      <c r="M146" s="51">
        <v>45694</v>
      </c>
      <c r="N146" s="51">
        <v>45694</v>
      </c>
      <c r="O146" s="10" t="s">
        <v>31</v>
      </c>
      <c r="P146" s="10" t="s">
        <v>31</v>
      </c>
      <c r="Q146" s="10" t="s">
        <v>31</v>
      </c>
      <c r="R146" s="10" t="s">
        <v>31</v>
      </c>
    </row>
    <row r="147" spans="1:18" ht="19.5" thickBot="1" x14ac:dyDescent="0.35">
      <c r="A147" s="89"/>
      <c r="B147" s="10" t="s">
        <v>70</v>
      </c>
      <c r="C147" s="6"/>
      <c r="D147" s="6" t="s">
        <v>362</v>
      </c>
      <c r="E147" s="37"/>
      <c r="F147" s="37"/>
      <c r="G147" s="6"/>
      <c r="H147" s="6"/>
      <c r="I147" s="6"/>
      <c r="J147" s="6"/>
      <c r="K147" s="6"/>
      <c r="L147" s="6"/>
      <c r="M147" s="39">
        <v>45737</v>
      </c>
      <c r="N147" s="39">
        <v>45737</v>
      </c>
      <c r="O147" s="6"/>
      <c r="P147" s="6"/>
      <c r="Q147" s="6"/>
      <c r="R147" s="6"/>
    </row>
    <row r="148" spans="1:18" ht="19.5" thickBot="1" x14ac:dyDescent="0.35">
      <c r="A148" s="87" t="s">
        <v>142</v>
      </c>
      <c r="B148" s="10" t="s">
        <v>69</v>
      </c>
      <c r="C148" s="6"/>
      <c r="D148" s="10" t="s">
        <v>31</v>
      </c>
      <c r="E148" s="37"/>
      <c r="F148" s="37"/>
      <c r="G148" s="43">
        <v>1</v>
      </c>
      <c r="H148" s="43">
        <v>1</v>
      </c>
      <c r="I148" s="43">
        <f>R148/Q148</f>
        <v>1</v>
      </c>
      <c r="J148" s="43">
        <f>I148</f>
        <v>1</v>
      </c>
      <c r="K148" s="43">
        <f>H148-J148</f>
        <v>0</v>
      </c>
      <c r="L148" s="10" t="s">
        <v>31</v>
      </c>
      <c r="M148" s="6"/>
      <c r="N148" s="6"/>
      <c r="O148" s="54">
        <v>10000</v>
      </c>
      <c r="P148" s="44" t="s">
        <v>31</v>
      </c>
      <c r="Q148" s="54">
        <f>O148</f>
        <v>10000</v>
      </c>
      <c r="R148" s="54">
        <v>10000</v>
      </c>
    </row>
    <row r="149" spans="1:18" ht="19.5" thickBot="1" x14ac:dyDescent="0.35">
      <c r="A149" s="88"/>
      <c r="B149" s="10" t="s">
        <v>70</v>
      </c>
      <c r="C149" s="6"/>
      <c r="D149" s="6" t="s">
        <v>149</v>
      </c>
      <c r="E149" s="37"/>
      <c r="F149" s="37"/>
      <c r="G149" s="10" t="s">
        <v>31</v>
      </c>
      <c r="H149" s="6"/>
      <c r="I149" s="10" t="s">
        <v>31</v>
      </c>
      <c r="J149" s="6"/>
      <c r="K149" s="6"/>
      <c r="L149" s="10" t="s">
        <v>31</v>
      </c>
      <c r="M149" s="51">
        <v>46016</v>
      </c>
      <c r="N149" s="52">
        <v>45717</v>
      </c>
      <c r="O149" s="10" t="s">
        <v>31</v>
      </c>
      <c r="P149" s="10" t="s">
        <v>31</v>
      </c>
      <c r="Q149" s="10" t="s">
        <v>31</v>
      </c>
      <c r="R149" s="10" t="s">
        <v>31</v>
      </c>
    </row>
    <row r="150" spans="1:18" ht="19.5" thickBot="1" x14ac:dyDescent="0.35">
      <c r="A150" s="89"/>
      <c r="B150" s="10" t="s">
        <v>70</v>
      </c>
      <c r="C150" s="6"/>
      <c r="D150" s="6" t="s">
        <v>362</v>
      </c>
      <c r="E150" s="37"/>
      <c r="F150" s="37"/>
      <c r="G150" s="6"/>
      <c r="H150" s="6"/>
      <c r="I150" s="6"/>
      <c r="J150" s="6"/>
      <c r="K150" s="6"/>
      <c r="L150" s="6"/>
      <c r="M150" s="39">
        <v>46016</v>
      </c>
      <c r="N150" s="39">
        <v>45756</v>
      </c>
      <c r="O150" s="6"/>
      <c r="P150" s="6"/>
      <c r="Q150" s="6"/>
      <c r="R150" s="6"/>
    </row>
    <row r="151" spans="1:18" ht="19.5" thickBot="1" x14ac:dyDescent="0.35">
      <c r="A151" s="87" t="s">
        <v>143</v>
      </c>
      <c r="B151" s="10" t="s">
        <v>69</v>
      </c>
      <c r="C151" s="6"/>
      <c r="D151" s="10" t="s">
        <v>31</v>
      </c>
      <c r="E151" s="37"/>
      <c r="F151" s="37"/>
      <c r="G151" s="43">
        <v>1</v>
      </c>
      <c r="H151" s="43">
        <v>1</v>
      </c>
      <c r="I151" s="43">
        <f>R151/Q151</f>
        <v>0</v>
      </c>
      <c r="J151" s="43">
        <f>I151</f>
        <v>0</v>
      </c>
      <c r="K151" s="43">
        <f>H151-J151</f>
        <v>1</v>
      </c>
      <c r="L151" s="10" t="s">
        <v>31</v>
      </c>
      <c r="M151" s="6"/>
      <c r="N151" s="6"/>
      <c r="O151" s="54">
        <v>5000</v>
      </c>
      <c r="P151" s="44" t="s">
        <v>31</v>
      </c>
      <c r="Q151" s="54">
        <f>O151</f>
        <v>5000</v>
      </c>
      <c r="R151" s="54">
        <v>0</v>
      </c>
    </row>
    <row r="152" spans="1:18" ht="19.5" thickBot="1" x14ac:dyDescent="0.35">
      <c r="A152" s="88"/>
      <c r="B152" s="10" t="s">
        <v>70</v>
      </c>
      <c r="C152" s="6"/>
      <c r="D152" s="6" t="s">
        <v>149</v>
      </c>
      <c r="E152" s="37"/>
      <c r="F152" s="37"/>
      <c r="G152" s="10" t="s">
        <v>31</v>
      </c>
      <c r="H152" s="6"/>
      <c r="I152" s="10" t="s">
        <v>31</v>
      </c>
      <c r="J152" s="6"/>
      <c r="K152" s="6"/>
      <c r="L152" s="10" t="s">
        <v>31</v>
      </c>
      <c r="M152" s="51">
        <v>46016</v>
      </c>
      <c r="N152" s="51">
        <v>45748</v>
      </c>
      <c r="O152" s="10" t="s">
        <v>31</v>
      </c>
      <c r="P152" s="10" t="s">
        <v>31</v>
      </c>
      <c r="Q152" s="10" t="s">
        <v>31</v>
      </c>
      <c r="R152" s="10" t="s">
        <v>31</v>
      </c>
    </row>
    <row r="153" spans="1:18" ht="19.5" thickBot="1" x14ac:dyDescent="0.35">
      <c r="A153" s="89"/>
      <c r="B153" s="10" t="s">
        <v>70</v>
      </c>
      <c r="C153" s="6"/>
      <c r="D153" s="6" t="s">
        <v>362</v>
      </c>
      <c r="E153" s="37"/>
      <c r="F153" s="37"/>
      <c r="G153" s="6"/>
      <c r="H153" s="6"/>
      <c r="I153" s="6"/>
      <c r="J153" s="6"/>
      <c r="K153" s="6"/>
      <c r="L153" s="6"/>
      <c r="M153" s="39">
        <v>46016</v>
      </c>
      <c r="N153" s="39">
        <v>45755</v>
      </c>
      <c r="O153" s="6"/>
      <c r="P153" s="6"/>
      <c r="Q153" s="6"/>
      <c r="R153" s="6"/>
    </row>
    <row r="154" spans="1:18" ht="19.5" thickBot="1" x14ac:dyDescent="0.35">
      <c r="A154" s="87" t="s">
        <v>147</v>
      </c>
      <c r="B154" s="10" t="s">
        <v>69</v>
      </c>
      <c r="C154" s="6"/>
      <c r="D154" s="10" t="s">
        <v>31</v>
      </c>
      <c r="E154" s="37"/>
      <c r="F154" s="37"/>
      <c r="G154" s="43">
        <v>1</v>
      </c>
      <c r="H154" s="43">
        <v>1</v>
      </c>
      <c r="I154" s="43">
        <f>R154/Q154</f>
        <v>1</v>
      </c>
      <c r="J154" s="43">
        <f>I154</f>
        <v>1</v>
      </c>
      <c r="K154" s="43">
        <f>H154-J154</f>
        <v>0</v>
      </c>
      <c r="L154" s="10" t="s">
        <v>31</v>
      </c>
      <c r="M154" s="6"/>
      <c r="N154" s="6"/>
      <c r="O154" s="54">
        <v>6210</v>
      </c>
      <c r="P154" s="44" t="s">
        <v>31</v>
      </c>
      <c r="Q154" s="54">
        <f>O154</f>
        <v>6210</v>
      </c>
      <c r="R154" s="54">
        <v>6210</v>
      </c>
    </row>
    <row r="155" spans="1:18" ht="19.5" thickBot="1" x14ac:dyDescent="0.35">
      <c r="A155" s="88"/>
      <c r="B155" s="10" t="s">
        <v>70</v>
      </c>
      <c r="C155" s="6"/>
      <c r="D155" s="6" t="s">
        <v>149</v>
      </c>
      <c r="E155" s="37"/>
      <c r="F155" s="37"/>
      <c r="G155" s="10" t="s">
        <v>31</v>
      </c>
      <c r="H155" s="6"/>
      <c r="I155" s="10" t="s">
        <v>31</v>
      </c>
      <c r="J155" s="6"/>
      <c r="K155" s="6"/>
      <c r="L155" s="10" t="s">
        <v>31</v>
      </c>
      <c r="M155" s="51">
        <v>46016</v>
      </c>
      <c r="N155" s="51">
        <v>45744</v>
      </c>
      <c r="O155" s="10" t="s">
        <v>31</v>
      </c>
      <c r="P155" s="10" t="s">
        <v>31</v>
      </c>
      <c r="Q155" s="10" t="s">
        <v>31</v>
      </c>
      <c r="R155" s="10" t="s">
        <v>31</v>
      </c>
    </row>
    <row r="156" spans="1:18" ht="19.5" thickBot="1" x14ac:dyDescent="0.35">
      <c r="A156" s="89"/>
      <c r="B156" s="10" t="s">
        <v>70</v>
      </c>
      <c r="C156" s="6"/>
      <c r="D156" s="6" t="s">
        <v>362</v>
      </c>
      <c r="E156" s="37"/>
      <c r="F156" s="37"/>
      <c r="G156" s="6"/>
      <c r="H156" s="6"/>
      <c r="I156" s="6"/>
      <c r="J156" s="6"/>
      <c r="K156" s="6"/>
      <c r="L156" s="6"/>
      <c r="M156" s="39">
        <v>46016</v>
      </c>
      <c r="N156" s="39">
        <v>45747</v>
      </c>
      <c r="O156" s="6"/>
      <c r="P156" s="6"/>
      <c r="Q156" s="6"/>
      <c r="R156" s="6"/>
    </row>
    <row r="157" spans="1:18" ht="19.5" thickBot="1" x14ac:dyDescent="0.35">
      <c r="A157" s="87" t="s">
        <v>157</v>
      </c>
      <c r="B157" s="10" t="s">
        <v>69</v>
      </c>
      <c r="C157" s="6"/>
      <c r="D157" s="10" t="s">
        <v>31</v>
      </c>
      <c r="E157" s="37"/>
      <c r="F157" s="37"/>
      <c r="G157" s="43">
        <v>1</v>
      </c>
      <c r="H157" s="43">
        <v>1</v>
      </c>
      <c r="I157" s="43">
        <f>R157/Q157</f>
        <v>1</v>
      </c>
      <c r="J157" s="43">
        <f>I157</f>
        <v>1</v>
      </c>
      <c r="K157" s="43">
        <f>H157-J157</f>
        <v>0</v>
      </c>
      <c r="L157" s="10" t="s">
        <v>31</v>
      </c>
      <c r="M157" s="6"/>
      <c r="N157" s="6"/>
      <c r="O157" s="54">
        <v>53000</v>
      </c>
      <c r="P157" s="44" t="s">
        <v>31</v>
      </c>
      <c r="Q157" s="54">
        <f>O157</f>
        <v>53000</v>
      </c>
      <c r="R157" s="54">
        <v>53000</v>
      </c>
    </row>
    <row r="158" spans="1:18" ht="19.5" thickBot="1" x14ac:dyDescent="0.35">
      <c r="A158" s="88"/>
      <c r="B158" s="10" t="s">
        <v>70</v>
      </c>
      <c r="C158" s="6"/>
      <c r="D158" s="6" t="s">
        <v>149</v>
      </c>
      <c r="E158" s="37"/>
      <c r="F158" s="37"/>
      <c r="G158" s="10" t="s">
        <v>31</v>
      </c>
      <c r="H158" s="6"/>
      <c r="I158" s="10" t="s">
        <v>31</v>
      </c>
      <c r="J158" s="6"/>
      <c r="K158" s="6"/>
      <c r="L158" s="10" t="s">
        <v>31</v>
      </c>
      <c r="M158" s="51">
        <v>46016</v>
      </c>
      <c r="N158" s="51">
        <v>45716</v>
      </c>
      <c r="O158" s="10" t="s">
        <v>31</v>
      </c>
      <c r="P158" s="10" t="s">
        <v>31</v>
      </c>
      <c r="Q158" s="10" t="s">
        <v>31</v>
      </c>
      <c r="R158" s="10" t="s">
        <v>31</v>
      </c>
    </row>
    <row r="159" spans="1:18" ht="19.5" thickBot="1" x14ac:dyDescent="0.35">
      <c r="A159" s="89"/>
      <c r="B159" s="10" t="s">
        <v>70</v>
      </c>
      <c r="C159" s="6"/>
      <c r="D159" s="6" t="s">
        <v>362</v>
      </c>
      <c r="E159" s="37"/>
      <c r="F159" s="37"/>
      <c r="G159" s="6"/>
      <c r="H159" s="6"/>
      <c r="I159" s="6"/>
      <c r="J159" s="6"/>
      <c r="K159" s="6"/>
      <c r="L159" s="6"/>
      <c r="M159" s="39">
        <v>46016</v>
      </c>
      <c r="N159" s="39">
        <v>45742</v>
      </c>
      <c r="O159" s="6"/>
      <c r="P159" s="6"/>
      <c r="Q159" s="6"/>
      <c r="R159" s="6"/>
    </row>
    <row r="160" spans="1:18" ht="19.5" thickBot="1" x14ac:dyDescent="0.35">
      <c r="A160" s="87" t="s">
        <v>158</v>
      </c>
      <c r="B160" s="10" t="s">
        <v>69</v>
      </c>
      <c r="C160" s="6"/>
      <c r="D160" s="10" t="s">
        <v>31</v>
      </c>
      <c r="E160" s="37"/>
      <c r="F160" s="37"/>
      <c r="G160" s="43">
        <v>1</v>
      </c>
      <c r="H160" s="43">
        <v>1</v>
      </c>
      <c r="I160" s="43">
        <f>R160/Q160</f>
        <v>1</v>
      </c>
      <c r="J160" s="43">
        <f>I160</f>
        <v>1</v>
      </c>
      <c r="K160" s="43">
        <f>H160-J160</f>
        <v>0</v>
      </c>
      <c r="L160" s="10" t="s">
        <v>31</v>
      </c>
      <c r="M160" s="6"/>
      <c r="N160" s="6"/>
      <c r="O160" s="54">
        <v>8000</v>
      </c>
      <c r="P160" s="44" t="s">
        <v>31</v>
      </c>
      <c r="Q160" s="54">
        <f>O160</f>
        <v>8000</v>
      </c>
      <c r="R160" s="54">
        <v>8000</v>
      </c>
    </row>
    <row r="161" spans="1:18" ht="19.5" thickBot="1" x14ac:dyDescent="0.35">
      <c r="A161" s="88"/>
      <c r="B161" s="10" t="s">
        <v>70</v>
      </c>
      <c r="C161" s="6"/>
      <c r="D161" s="6" t="s">
        <v>149</v>
      </c>
      <c r="E161" s="37"/>
      <c r="F161" s="37"/>
      <c r="G161" s="10" t="s">
        <v>31</v>
      </c>
      <c r="H161" s="6"/>
      <c r="I161" s="10" t="s">
        <v>31</v>
      </c>
      <c r="J161" s="6"/>
      <c r="K161" s="6"/>
      <c r="L161" s="10" t="s">
        <v>31</v>
      </c>
      <c r="M161" s="51">
        <v>46016</v>
      </c>
      <c r="N161" s="51">
        <v>45684</v>
      </c>
      <c r="O161" s="10" t="s">
        <v>31</v>
      </c>
      <c r="P161" s="10" t="s">
        <v>31</v>
      </c>
      <c r="Q161" s="10" t="s">
        <v>31</v>
      </c>
      <c r="R161" s="10" t="s">
        <v>31</v>
      </c>
    </row>
    <row r="162" spans="1:18" ht="19.5" thickBot="1" x14ac:dyDescent="0.35">
      <c r="A162" s="89"/>
      <c r="B162" s="10" t="s">
        <v>70</v>
      </c>
      <c r="C162" s="6"/>
      <c r="D162" s="6" t="s">
        <v>362</v>
      </c>
      <c r="E162" s="37"/>
      <c r="F162" s="37"/>
      <c r="G162" s="6"/>
      <c r="H162" s="6"/>
      <c r="I162" s="6"/>
      <c r="J162" s="6"/>
      <c r="K162" s="6"/>
      <c r="L162" s="6"/>
      <c r="M162" s="39">
        <v>46016</v>
      </c>
      <c r="N162" s="39">
        <v>45735</v>
      </c>
      <c r="O162" s="6"/>
      <c r="P162" s="6"/>
      <c r="Q162" s="6"/>
      <c r="R162" s="6"/>
    </row>
    <row r="163" spans="1:18" ht="19.5" thickBot="1" x14ac:dyDescent="0.35">
      <c r="A163" s="87" t="s">
        <v>160</v>
      </c>
      <c r="B163" s="10" t="s">
        <v>69</v>
      </c>
      <c r="C163" s="6"/>
      <c r="D163" s="10" t="s">
        <v>31</v>
      </c>
      <c r="E163" s="37"/>
      <c r="F163" s="37"/>
      <c r="G163" s="43">
        <v>1</v>
      </c>
      <c r="H163" s="43">
        <v>1</v>
      </c>
      <c r="I163" s="43">
        <f>R163/Q163</f>
        <v>1</v>
      </c>
      <c r="J163" s="43">
        <f>I163</f>
        <v>1</v>
      </c>
      <c r="K163" s="43">
        <f>H163-J163</f>
        <v>0</v>
      </c>
      <c r="L163" s="10" t="s">
        <v>31</v>
      </c>
      <c r="M163" s="6"/>
      <c r="N163" s="6"/>
      <c r="O163" s="54">
        <v>13600</v>
      </c>
      <c r="P163" s="44" t="s">
        <v>31</v>
      </c>
      <c r="Q163" s="54">
        <f>O163</f>
        <v>13600</v>
      </c>
      <c r="R163" s="54">
        <v>13600</v>
      </c>
    </row>
    <row r="164" spans="1:18" ht="19.5" thickBot="1" x14ac:dyDescent="0.35">
      <c r="A164" s="88"/>
      <c r="B164" s="10" t="s">
        <v>70</v>
      </c>
      <c r="C164" s="6"/>
      <c r="D164" s="6" t="s">
        <v>149</v>
      </c>
      <c r="E164" s="37"/>
      <c r="F164" s="37"/>
      <c r="G164" s="10" t="s">
        <v>31</v>
      </c>
      <c r="H164" s="6"/>
      <c r="I164" s="10" t="s">
        <v>31</v>
      </c>
      <c r="J164" s="6"/>
      <c r="K164" s="6"/>
      <c r="L164" s="10" t="s">
        <v>31</v>
      </c>
      <c r="M164" s="51">
        <v>46016</v>
      </c>
      <c r="N164" s="51">
        <v>45710</v>
      </c>
      <c r="O164" s="10" t="s">
        <v>31</v>
      </c>
      <c r="P164" s="10" t="s">
        <v>31</v>
      </c>
      <c r="Q164" s="10" t="s">
        <v>31</v>
      </c>
      <c r="R164" s="10" t="s">
        <v>31</v>
      </c>
    </row>
    <row r="165" spans="1:18" ht="19.5" thickBot="1" x14ac:dyDescent="0.35">
      <c r="A165" s="89"/>
      <c r="B165" s="10" t="s">
        <v>70</v>
      </c>
      <c r="C165" s="6"/>
      <c r="D165" s="6" t="s">
        <v>362</v>
      </c>
      <c r="E165" s="37"/>
      <c r="F165" s="37"/>
      <c r="G165" s="6"/>
      <c r="H165" s="6"/>
      <c r="I165" s="6"/>
      <c r="J165" s="6"/>
      <c r="K165" s="6"/>
      <c r="L165" s="6"/>
      <c r="M165" s="39">
        <v>46016</v>
      </c>
      <c r="N165" s="39">
        <v>45712</v>
      </c>
      <c r="O165" s="6"/>
      <c r="P165" s="6"/>
      <c r="Q165" s="6"/>
      <c r="R165" s="6"/>
    </row>
    <row r="166" spans="1:18" ht="19.5" thickBot="1" x14ac:dyDescent="0.35">
      <c r="A166" s="87" t="s">
        <v>162</v>
      </c>
      <c r="B166" s="10" t="s">
        <v>69</v>
      </c>
      <c r="C166" s="6"/>
      <c r="D166" s="10" t="s">
        <v>31</v>
      </c>
      <c r="E166" s="37"/>
      <c r="F166" s="37"/>
      <c r="G166" s="43">
        <v>1</v>
      </c>
      <c r="H166" s="43">
        <v>1</v>
      </c>
      <c r="I166" s="43">
        <f>R166/Q166</f>
        <v>1</v>
      </c>
      <c r="J166" s="43">
        <f>I166</f>
        <v>1</v>
      </c>
      <c r="K166" s="43">
        <f>H166-J166</f>
        <v>0</v>
      </c>
      <c r="L166" s="10" t="s">
        <v>31</v>
      </c>
      <c r="M166" s="6"/>
      <c r="N166" s="6"/>
      <c r="O166" s="54">
        <v>155000</v>
      </c>
      <c r="P166" s="44" t="s">
        <v>31</v>
      </c>
      <c r="Q166" s="54">
        <f>O166</f>
        <v>155000</v>
      </c>
      <c r="R166" s="54">
        <v>155000</v>
      </c>
    </row>
    <row r="167" spans="1:18" ht="19.5" thickBot="1" x14ac:dyDescent="0.35">
      <c r="A167" s="88"/>
      <c r="B167" s="10" t="s">
        <v>70</v>
      </c>
      <c r="C167" s="6"/>
      <c r="D167" s="6" t="s">
        <v>149</v>
      </c>
      <c r="E167" s="37"/>
      <c r="F167" s="37"/>
      <c r="G167" s="10" t="s">
        <v>31</v>
      </c>
      <c r="H167" s="6"/>
      <c r="I167" s="10" t="s">
        <v>31</v>
      </c>
      <c r="J167" s="6"/>
      <c r="K167" s="6"/>
      <c r="L167" s="10" t="s">
        <v>31</v>
      </c>
      <c r="M167" s="51">
        <v>45677</v>
      </c>
      <c r="N167" s="51">
        <v>45677</v>
      </c>
      <c r="O167" s="10" t="s">
        <v>31</v>
      </c>
      <c r="P167" s="10" t="s">
        <v>31</v>
      </c>
      <c r="Q167" s="10" t="s">
        <v>31</v>
      </c>
      <c r="R167" s="10" t="s">
        <v>31</v>
      </c>
    </row>
    <row r="168" spans="1:18" ht="19.5" thickBot="1" x14ac:dyDescent="0.35">
      <c r="A168" s="89"/>
      <c r="B168" s="10" t="s">
        <v>70</v>
      </c>
      <c r="C168" s="6"/>
      <c r="D168" s="6" t="s">
        <v>362</v>
      </c>
      <c r="E168" s="37"/>
      <c r="F168" s="37"/>
      <c r="G168" s="6"/>
      <c r="H168" s="6"/>
      <c r="I168" s="6"/>
      <c r="J168" s="6"/>
      <c r="K168" s="6"/>
      <c r="L168" s="6"/>
      <c r="M168" s="39">
        <v>45786</v>
      </c>
      <c r="N168" s="39">
        <v>45786</v>
      </c>
      <c r="O168" s="6"/>
      <c r="P168" s="6"/>
      <c r="Q168" s="6"/>
      <c r="R168" s="6"/>
    </row>
    <row r="169" spans="1:18" ht="19.5" thickBot="1" x14ac:dyDescent="0.35">
      <c r="A169" s="87" t="s">
        <v>164</v>
      </c>
      <c r="B169" s="10" t="s">
        <v>69</v>
      </c>
      <c r="C169" s="6"/>
      <c r="D169" s="10" t="s">
        <v>31</v>
      </c>
      <c r="E169" s="37"/>
      <c r="F169" s="37"/>
      <c r="G169" s="43">
        <v>1</v>
      </c>
      <c r="H169" s="43">
        <v>1</v>
      </c>
      <c r="I169" s="43">
        <f>R169/Q169</f>
        <v>1</v>
      </c>
      <c r="J169" s="43">
        <f>I169</f>
        <v>1</v>
      </c>
      <c r="K169" s="43">
        <f>H169-J169</f>
        <v>0</v>
      </c>
      <c r="L169" s="10" t="s">
        <v>31</v>
      </c>
      <c r="M169" s="6"/>
      <c r="N169" s="6"/>
      <c r="O169" s="54">
        <v>150000</v>
      </c>
      <c r="P169" s="44" t="s">
        <v>31</v>
      </c>
      <c r="Q169" s="54">
        <f>O169</f>
        <v>150000</v>
      </c>
      <c r="R169" s="54">
        <v>150000</v>
      </c>
    </row>
    <row r="170" spans="1:18" ht="19.5" thickBot="1" x14ac:dyDescent="0.35">
      <c r="A170" s="88"/>
      <c r="B170" s="10" t="s">
        <v>70</v>
      </c>
      <c r="C170" s="6"/>
      <c r="D170" s="6" t="s">
        <v>149</v>
      </c>
      <c r="E170" s="37"/>
      <c r="F170" s="37"/>
      <c r="G170" s="10" t="s">
        <v>31</v>
      </c>
      <c r="H170" s="6"/>
      <c r="I170" s="10" t="s">
        <v>31</v>
      </c>
      <c r="J170" s="6"/>
      <c r="K170" s="6"/>
      <c r="L170" s="10" t="s">
        <v>31</v>
      </c>
      <c r="M170" s="51">
        <v>46016</v>
      </c>
      <c r="N170" s="51">
        <v>45715</v>
      </c>
      <c r="O170" s="10" t="s">
        <v>31</v>
      </c>
      <c r="P170" s="10" t="s">
        <v>31</v>
      </c>
      <c r="Q170" s="10" t="s">
        <v>31</v>
      </c>
      <c r="R170" s="10" t="s">
        <v>31</v>
      </c>
    </row>
    <row r="171" spans="1:18" ht="19.5" thickBot="1" x14ac:dyDescent="0.35">
      <c r="A171" s="89"/>
      <c r="B171" s="10" t="s">
        <v>70</v>
      </c>
      <c r="C171" s="6"/>
      <c r="D171" s="6" t="s">
        <v>362</v>
      </c>
      <c r="E171" s="37"/>
      <c r="F171" s="37"/>
      <c r="G171" s="6"/>
      <c r="H171" s="6"/>
      <c r="I171" s="6"/>
      <c r="J171" s="6"/>
      <c r="K171" s="6"/>
      <c r="L171" s="6"/>
      <c r="M171" s="39">
        <v>46016</v>
      </c>
      <c r="N171" s="52">
        <v>45759</v>
      </c>
      <c r="O171" s="6"/>
      <c r="P171" s="6"/>
      <c r="Q171" s="6"/>
      <c r="R171" s="6"/>
    </row>
    <row r="172" spans="1:18" ht="19.5" thickBot="1" x14ac:dyDescent="0.35">
      <c r="A172" s="87" t="s">
        <v>363</v>
      </c>
      <c r="B172" s="10" t="s">
        <v>69</v>
      </c>
      <c r="C172" s="6"/>
      <c r="D172" s="10" t="s">
        <v>31</v>
      </c>
      <c r="E172" s="37"/>
      <c r="F172" s="37"/>
      <c r="G172" s="43">
        <v>1</v>
      </c>
      <c r="H172" s="43">
        <v>1</v>
      </c>
      <c r="I172" s="43">
        <f>R172/Q172</f>
        <v>0.16666666666666666</v>
      </c>
      <c r="J172" s="43">
        <f>I172</f>
        <v>0.16666666666666666</v>
      </c>
      <c r="K172" s="43">
        <f>H172-J172</f>
        <v>0.83333333333333337</v>
      </c>
      <c r="L172" s="10" t="s">
        <v>31</v>
      </c>
      <c r="M172" s="6"/>
      <c r="N172" s="6"/>
      <c r="O172" s="54">
        <v>18000</v>
      </c>
      <c r="P172" s="44" t="s">
        <v>31</v>
      </c>
      <c r="Q172" s="54">
        <f>O172</f>
        <v>18000</v>
      </c>
      <c r="R172" s="54">
        <v>3000</v>
      </c>
    </row>
    <row r="173" spans="1:18" ht="19.5" thickBot="1" x14ac:dyDescent="0.35">
      <c r="A173" s="88"/>
      <c r="B173" s="10" t="s">
        <v>70</v>
      </c>
      <c r="C173" s="6"/>
      <c r="D173" s="6" t="s">
        <v>149</v>
      </c>
      <c r="E173" s="37"/>
      <c r="F173" s="37"/>
      <c r="G173" s="10" t="s">
        <v>31</v>
      </c>
      <c r="H173" s="6"/>
      <c r="I173" s="10" t="s">
        <v>31</v>
      </c>
      <c r="J173" s="6"/>
      <c r="K173" s="6"/>
      <c r="L173" s="10" t="s">
        <v>31</v>
      </c>
      <c r="M173" s="51">
        <v>46016</v>
      </c>
      <c r="N173" s="51">
        <v>46016</v>
      </c>
      <c r="O173" s="10" t="s">
        <v>31</v>
      </c>
      <c r="P173" s="10" t="s">
        <v>31</v>
      </c>
      <c r="Q173" s="10" t="s">
        <v>31</v>
      </c>
      <c r="R173" s="10" t="s">
        <v>31</v>
      </c>
    </row>
    <row r="174" spans="1:18" ht="19.5" thickBot="1" x14ac:dyDescent="0.35">
      <c r="A174" s="89"/>
      <c r="B174" s="10" t="s">
        <v>70</v>
      </c>
      <c r="C174" s="6"/>
      <c r="D174" s="6" t="s">
        <v>362</v>
      </c>
      <c r="E174" s="37"/>
      <c r="F174" s="37"/>
      <c r="G174" s="6"/>
      <c r="H174" s="6"/>
      <c r="I174" s="6"/>
      <c r="J174" s="6"/>
      <c r="K174" s="6"/>
      <c r="L174" s="6"/>
      <c r="M174" s="39">
        <v>46016</v>
      </c>
      <c r="N174" s="39">
        <v>46016</v>
      </c>
      <c r="O174" s="6"/>
      <c r="P174" s="6"/>
      <c r="Q174" s="6"/>
      <c r="R174" s="6"/>
    </row>
    <row r="175" spans="1:18" s="65" customFormat="1" ht="79.900000000000006" customHeight="1" thickBot="1" x14ac:dyDescent="0.35">
      <c r="A175" s="90" t="s">
        <v>172</v>
      </c>
      <c r="B175" s="91"/>
      <c r="C175" s="59"/>
      <c r="D175" s="60" t="s">
        <v>121</v>
      </c>
      <c r="E175" s="61" t="s">
        <v>124</v>
      </c>
      <c r="F175" s="61">
        <v>792</v>
      </c>
      <c r="G175" s="62">
        <f>G176+G178+G180+G182+G184+G186</f>
        <v>7</v>
      </c>
      <c r="H175" s="62">
        <f>H176+H178+H180+H182+H184+H186</f>
        <v>7</v>
      </c>
      <c r="I175" s="62">
        <f>I176+I178+I180+I182+I184+I186</f>
        <v>7</v>
      </c>
      <c r="J175" s="62">
        <f>J176+J178+J180+J182+J184+J186</f>
        <v>7</v>
      </c>
      <c r="K175" s="62">
        <f>K176+K178+K180+K182+K184+K186</f>
        <v>0</v>
      </c>
      <c r="L175" s="63" t="s">
        <v>31</v>
      </c>
      <c r="M175" s="63" t="s">
        <v>31</v>
      </c>
      <c r="N175" s="63" t="s">
        <v>31</v>
      </c>
      <c r="O175" s="64">
        <f>O176+O178+O180+O182+O184+O186</f>
        <v>247993.76</v>
      </c>
      <c r="P175" s="63" t="s">
        <v>31</v>
      </c>
      <c r="Q175" s="64">
        <f>Q176+Q178+Q180+Q182+Q184+Q186</f>
        <v>247993.76</v>
      </c>
      <c r="R175" s="64">
        <f>R176+R178+R180+R182+R184+R186</f>
        <v>247993.76</v>
      </c>
    </row>
    <row r="176" spans="1:18" ht="19.5" thickBot="1" x14ac:dyDescent="0.35">
      <c r="A176" s="87" t="s">
        <v>129</v>
      </c>
      <c r="B176" s="10" t="s">
        <v>69</v>
      </c>
      <c r="C176" s="6"/>
      <c r="D176" s="10" t="s">
        <v>31</v>
      </c>
      <c r="E176" s="37"/>
      <c r="F176" s="37"/>
      <c r="G176" s="6">
        <v>1</v>
      </c>
      <c r="H176" s="6">
        <f>G176</f>
        <v>1</v>
      </c>
      <c r="I176" s="6">
        <f>1</f>
        <v>1</v>
      </c>
      <c r="J176" s="6">
        <f>I176</f>
        <v>1</v>
      </c>
      <c r="K176" s="6">
        <f>G176-I176</f>
        <v>0</v>
      </c>
      <c r="L176" s="10" t="s">
        <v>31</v>
      </c>
      <c r="M176" s="6"/>
      <c r="N176" s="6"/>
      <c r="O176" s="54">
        <v>35427.68</v>
      </c>
      <c r="P176" s="44" t="s">
        <v>31</v>
      </c>
      <c r="Q176" s="54">
        <f>O176</f>
        <v>35427.68</v>
      </c>
      <c r="R176" s="54">
        <v>35427.68</v>
      </c>
    </row>
    <row r="177" spans="1:18" ht="19.5" thickBot="1" x14ac:dyDescent="0.35">
      <c r="A177" s="89"/>
      <c r="B177" s="10" t="s">
        <v>70</v>
      </c>
      <c r="C177" s="6"/>
      <c r="D177" s="42" t="s">
        <v>148</v>
      </c>
      <c r="E177" s="37"/>
      <c r="F177" s="37"/>
      <c r="G177" s="6"/>
      <c r="H177" s="6"/>
      <c r="I177" s="6"/>
      <c r="J177" s="6"/>
      <c r="K177" s="6"/>
      <c r="L177" s="6"/>
      <c r="M177" s="52">
        <v>45747</v>
      </c>
      <c r="N177" s="39">
        <v>45693</v>
      </c>
      <c r="O177" s="6"/>
      <c r="P177" s="6"/>
      <c r="Q177" s="6"/>
      <c r="R177" s="6"/>
    </row>
    <row r="178" spans="1:18" ht="19.5" thickBot="1" x14ac:dyDescent="0.35">
      <c r="A178" s="87" t="s">
        <v>135</v>
      </c>
      <c r="B178" s="10" t="s">
        <v>69</v>
      </c>
      <c r="C178" s="6"/>
      <c r="D178" s="10" t="s">
        <v>31</v>
      </c>
      <c r="E178" s="37"/>
      <c r="F178" s="37"/>
      <c r="G178" s="6">
        <v>1</v>
      </c>
      <c r="H178" s="6">
        <f>G178</f>
        <v>1</v>
      </c>
      <c r="I178" s="6">
        <f>1</f>
        <v>1</v>
      </c>
      <c r="J178" s="6">
        <f>I178</f>
        <v>1</v>
      </c>
      <c r="K178" s="6">
        <f>G178-I178</f>
        <v>0</v>
      </c>
      <c r="L178" s="10" t="s">
        <v>31</v>
      </c>
      <c r="M178" s="6"/>
      <c r="N178" s="6"/>
      <c r="O178" s="54">
        <v>35427.68</v>
      </c>
      <c r="P178" s="44" t="s">
        <v>31</v>
      </c>
      <c r="Q178" s="54">
        <f>O178</f>
        <v>35427.68</v>
      </c>
      <c r="R178" s="54">
        <v>35427.68</v>
      </c>
    </row>
    <row r="179" spans="1:18" ht="19.5" thickBot="1" x14ac:dyDescent="0.35">
      <c r="A179" s="89"/>
      <c r="B179" s="10" t="s">
        <v>70</v>
      </c>
      <c r="C179" s="6"/>
      <c r="D179" s="42" t="s">
        <v>148</v>
      </c>
      <c r="E179" s="37"/>
      <c r="F179" s="37"/>
      <c r="G179" s="6"/>
      <c r="H179" s="6"/>
      <c r="I179" s="6"/>
      <c r="J179" s="6"/>
      <c r="K179" s="6"/>
      <c r="L179" s="6"/>
      <c r="M179" s="52">
        <v>45747</v>
      </c>
      <c r="N179" s="39">
        <v>45688</v>
      </c>
      <c r="O179" s="6"/>
      <c r="P179" s="6"/>
      <c r="Q179" s="6"/>
      <c r="R179" s="6"/>
    </row>
    <row r="180" spans="1:18" ht="19.5" thickBot="1" x14ac:dyDescent="0.35">
      <c r="A180" s="87" t="s">
        <v>140</v>
      </c>
      <c r="B180" s="10" t="s">
        <v>69</v>
      </c>
      <c r="C180" s="6"/>
      <c r="D180" s="10" t="s">
        <v>31</v>
      </c>
      <c r="E180" s="37"/>
      <c r="F180" s="37"/>
      <c r="G180" s="6">
        <v>1</v>
      </c>
      <c r="H180" s="6">
        <f>G180</f>
        <v>1</v>
      </c>
      <c r="I180" s="6">
        <f>1</f>
        <v>1</v>
      </c>
      <c r="J180" s="6">
        <f>I180</f>
        <v>1</v>
      </c>
      <c r="K180" s="6">
        <f>G180-I180</f>
        <v>0</v>
      </c>
      <c r="L180" s="10" t="s">
        <v>31</v>
      </c>
      <c r="M180" s="6"/>
      <c r="N180" s="6"/>
      <c r="O180" s="54">
        <v>35427.68</v>
      </c>
      <c r="P180" s="44" t="s">
        <v>31</v>
      </c>
      <c r="Q180" s="54">
        <f>O180</f>
        <v>35427.68</v>
      </c>
      <c r="R180" s="54">
        <v>35427.68</v>
      </c>
    </row>
    <row r="181" spans="1:18" ht="19.5" thickBot="1" x14ac:dyDescent="0.35">
      <c r="A181" s="89"/>
      <c r="B181" s="10" t="s">
        <v>70</v>
      </c>
      <c r="C181" s="6"/>
      <c r="D181" s="42" t="s">
        <v>148</v>
      </c>
      <c r="E181" s="37"/>
      <c r="F181" s="37"/>
      <c r="G181" s="6"/>
      <c r="H181" s="6"/>
      <c r="I181" s="6"/>
      <c r="J181" s="6"/>
      <c r="K181" s="6"/>
      <c r="L181" s="6"/>
      <c r="M181" s="52">
        <v>45747</v>
      </c>
      <c r="N181" s="39">
        <v>45716</v>
      </c>
      <c r="O181" s="6"/>
      <c r="P181" s="6"/>
      <c r="Q181" s="6"/>
      <c r="R181" s="6"/>
    </row>
    <row r="182" spans="1:18" ht="19.5" thickBot="1" x14ac:dyDescent="0.35">
      <c r="A182" s="87" t="s">
        <v>155</v>
      </c>
      <c r="B182" s="10" t="s">
        <v>69</v>
      </c>
      <c r="C182" s="6"/>
      <c r="D182" s="10" t="s">
        <v>31</v>
      </c>
      <c r="E182" s="37"/>
      <c r="F182" s="37"/>
      <c r="G182" s="6">
        <v>1</v>
      </c>
      <c r="H182" s="6">
        <f>G182</f>
        <v>1</v>
      </c>
      <c r="I182" s="6">
        <f>1</f>
        <v>1</v>
      </c>
      <c r="J182" s="6">
        <f>I182</f>
        <v>1</v>
      </c>
      <c r="K182" s="6">
        <f>G182-I182</f>
        <v>0</v>
      </c>
      <c r="L182" s="10" t="s">
        <v>31</v>
      </c>
      <c r="M182" s="6"/>
      <c r="N182" s="6"/>
      <c r="O182" s="54">
        <v>35427.68</v>
      </c>
      <c r="P182" s="44" t="s">
        <v>31</v>
      </c>
      <c r="Q182" s="54">
        <f>O182</f>
        <v>35427.68</v>
      </c>
      <c r="R182" s="54">
        <v>35427.68</v>
      </c>
    </row>
    <row r="183" spans="1:18" ht="19.5" thickBot="1" x14ac:dyDescent="0.35">
      <c r="A183" s="89"/>
      <c r="B183" s="10" t="s">
        <v>70</v>
      </c>
      <c r="C183" s="6"/>
      <c r="D183" s="42" t="s">
        <v>148</v>
      </c>
      <c r="E183" s="37"/>
      <c r="F183" s="37"/>
      <c r="G183" s="6"/>
      <c r="H183" s="6"/>
      <c r="I183" s="6"/>
      <c r="J183" s="6"/>
      <c r="K183" s="6"/>
      <c r="L183" s="6"/>
      <c r="M183" s="52">
        <v>45747</v>
      </c>
      <c r="N183" s="52">
        <v>45679</v>
      </c>
      <c r="O183" s="6"/>
      <c r="P183" s="6"/>
      <c r="Q183" s="6"/>
      <c r="R183" s="6"/>
    </row>
    <row r="184" spans="1:18" ht="19.5" thickBot="1" x14ac:dyDescent="0.35">
      <c r="A184" s="87" t="s">
        <v>157</v>
      </c>
      <c r="B184" s="10" t="s">
        <v>69</v>
      </c>
      <c r="C184" s="6"/>
      <c r="D184" s="10" t="s">
        <v>31</v>
      </c>
      <c r="E184" s="37"/>
      <c r="F184" s="37"/>
      <c r="G184" s="6">
        <v>2</v>
      </c>
      <c r="H184" s="6">
        <f>G184</f>
        <v>2</v>
      </c>
      <c r="I184" s="6">
        <v>2</v>
      </c>
      <c r="J184" s="6">
        <f>I184</f>
        <v>2</v>
      </c>
      <c r="K184" s="6">
        <f>G184-I184</f>
        <v>0</v>
      </c>
      <c r="L184" s="10" t="s">
        <v>31</v>
      </c>
      <c r="M184" s="6"/>
      <c r="N184" s="6"/>
      <c r="O184" s="54">
        <f>35427.68*2</f>
        <v>70855.360000000001</v>
      </c>
      <c r="P184" s="44" t="s">
        <v>31</v>
      </c>
      <c r="Q184" s="54">
        <f>O184</f>
        <v>70855.360000000001</v>
      </c>
      <c r="R184" s="54">
        <f>35427.68*2</f>
        <v>70855.360000000001</v>
      </c>
    </row>
    <row r="185" spans="1:18" ht="19.5" thickBot="1" x14ac:dyDescent="0.35">
      <c r="A185" s="89"/>
      <c r="B185" s="10" t="s">
        <v>70</v>
      </c>
      <c r="C185" s="6"/>
      <c r="D185" s="42" t="s">
        <v>148</v>
      </c>
      <c r="E185" s="37"/>
      <c r="F185" s="37"/>
      <c r="G185" s="6"/>
      <c r="H185" s="6"/>
      <c r="I185" s="6"/>
      <c r="J185" s="6"/>
      <c r="K185" s="6"/>
      <c r="L185" s="6"/>
      <c r="M185" s="52">
        <v>45747</v>
      </c>
      <c r="N185" s="52">
        <v>45709</v>
      </c>
      <c r="O185" s="6"/>
      <c r="P185" s="6"/>
      <c r="Q185" s="6"/>
      <c r="R185" s="6"/>
    </row>
    <row r="186" spans="1:18" ht="19.5" thickBot="1" x14ac:dyDescent="0.35">
      <c r="A186" s="87" t="s">
        <v>164</v>
      </c>
      <c r="B186" s="10" t="s">
        <v>69</v>
      </c>
      <c r="C186" s="6"/>
      <c r="D186" s="10" t="s">
        <v>31</v>
      </c>
      <c r="E186" s="37"/>
      <c r="F186" s="37"/>
      <c r="G186" s="6">
        <v>1</v>
      </c>
      <c r="H186" s="6">
        <f>G186</f>
        <v>1</v>
      </c>
      <c r="I186" s="6">
        <v>1</v>
      </c>
      <c r="J186" s="6">
        <f>I186</f>
        <v>1</v>
      </c>
      <c r="K186" s="6">
        <f>G186-I186</f>
        <v>0</v>
      </c>
      <c r="L186" s="10" t="s">
        <v>31</v>
      </c>
      <c r="M186" s="6"/>
      <c r="N186" s="6"/>
      <c r="O186" s="54">
        <f>35427.68</f>
        <v>35427.68</v>
      </c>
      <c r="P186" s="44" t="s">
        <v>31</v>
      </c>
      <c r="Q186" s="54">
        <f>O186</f>
        <v>35427.68</v>
      </c>
      <c r="R186" s="54">
        <f>35427.68</f>
        <v>35427.68</v>
      </c>
    </row>
    <row r="187" spans="1:18" ht="19.5" thickBot="1" x14ac:dyDescent="0.35">
      <c r="A187" s="89"/>
      <c r="B187" s="10" t="s">
        <v>70</v>
      </c>
      <c r="C187" s="6"/>
      <c r="D187" s="42" t="s">
        <v>148</v>
      </c>
      <c r="E187" s="37"/>
      <c r="F187" s="37"/>
      <c r="G187" s="6"/>
      <c r="H187" s="6"/>
      <c r="I187" s="6"/>
      <c r="J187" s="6"/>
      <c r="K187" s="6"/>
      <c r="L187" s="6"/>
      <c r="M187" s="52">
        <v>45747</v>
      </c>
      <c r="N187" s="52">
        <v>45712</v>
      </c>
      <c r="O187" s="6"/>
      <c r="P187" s="6"/>
      <c r="Q187" s="6"/>
      <c r="R187" s="6"/>
    </row>
    <row r="188" spans="1:18" s="65" customFormat="1" ht="78.599999999999994" customHeight="1" thickBot="1" x14ac:dyDescent="0.35">
      <c r="A188" s="90" t="s">
        <v>173</v>
      </c>
      <c r="B188" s="91"/>
      <c r="C188" s="59"/>
      <c r="D188" s="60" t="s">
        <v>123</v>
      </c>
      <c r="E188" s="61" t="s">
        <v>125</v>
      </c>
      <c r="F188" s="61">
        <v>744</v>
      </c>
      <c r="G188" s="69">
        <v>1</v>
      </c>
      <c r="H188" s="69">
        <v>1</v>
      </c>
      <c r="I188" s="69">
        <f>R188/Q188</f>
        <v>0</v>
      </c>
      <c r="J188" s="69">
        <f>I188</f>
        <v>0</v>
      </c>
      <c r="K188" s="69">
        <f>H188-J188</f>
        <v>1</v>
      </c>
      <c r="L188" s="63" t="s">
        <v>31</v>
      </c>
      <c r="M188" s="63" t="s">
        <v>31</v>
      </c>
      <c r="N188" s="63" t="s">
        <v>31</v>
      </c>
      <c r="O188" s="64">
        <f>O189+O192+O195+O198</f>
        <v>447100</v>
      </c>
      <c r="P188" s="63" t="s">
        <v>31</v>
      </c>
      <c r="Q188" s="64">
        <f>O188</f>
        <v>447100</v>
      </c>
      <c r="R188" s="64">
        <f>R189+R192+R195+R198</f>
        <v>0</v>
      </c>
    </row>
    <row r="189" spans="1:18" ht="19.5" thickBot="1" x14ac:dyDescent="0.35">
      <c r="A189" s="87" t="s">
        <v>138</v>
      </c>
      <c r="B189" s="10" t="s">
        <v>69</v>
      </c>
      <c r="C189" s="6"/>
      <c r="D189" s="10" t="s">
        <v>31</v>
      </c>
      <c r="E189" s="37"/>
      <c r="F189" s="37"/>
      <c r="G189" s="43">
        <v>1</v>
      </c>
      <c r="H189" s="43">
        <v>1</v>
      </c>
      <c r="I189" s="43">
        <f>R189/Q189</f>
        <v>0</v>
      </c>
      <c r="J189" s="43">
        <f>I189</f>
        <v>0</v>
      </c>
      <c r="K189" s="43">
        <f>H189-J189</f>
        <v>1</v>
      </c>
      <c r="L189" s="10" t="s">
        <v>31</v>
      </c>
      <c r="M189" s="6"/>
      <c r="N189" s="6"/>
      <c r="O189" s="54">
        <v>111775</v>
      </c>
      <c r="P189" s="44" t="s">
        <v>31</v>
      </c>
      <c r="Q189" s="54">
        <f>O189</f>
        <v>111775</v>
      </c>
      <c r="R189" s="54">
        <v>0</v>
      </c>
    </row>
    <row r="190" spans="1:18" ht="46.15" customHeight="1" thickBot="1" x14ac:dyDescent="0.35">
      <c r="A190" s="88"/>
      <c r="B190" s="10" t="s">
        <v>70</v>
      </c>
      <c r="C190" s="6"/>
      <c r="D190" s="42" t="s">
        <v>150</v>
      </c>
      <c r="E190" s="37"/>
      <c r="F190" s="37"/>
      <c r="G190" s="10" t="s">
        <v>31</v>
      </c>
      <c r="H190" s="6"/>
      <c r="I190" s="10" t="s">
        <v>31</v>
      </c>
      <c r="J190" s="6"/>
      <c r="K190" s="6"/>
      <c r="L190" s="10" t="s">
        <v>31</v>
      </c>
      <c r="M190" s="39">
        <f>N190</f>
        <v>45716</v>
      </c>
      <c r="N190" s="39">
        <v>45716</v>
      </c>
      <c r="O190" s="10" t="s">
        <v>31</v>
      </c>
      <c r="P190" s="10" t="s">
        <v>31</v>
      </c>
      <c r="Q190" s="10" t="s">
        <v>31</v>
      </c>
      <c r="R190" s="10" t="s">
        <v>31</v>
      </c>
    </row>
    <row r="191" spans="1:18" ht="30.75" thickBot="1" x14ac:dyDescent="0.35">
      <c r="A191" s="89"/>
      <c r="B191" s="10" t="s">
        <v>70</v>
      </c>
      <c r="C191" s="6"/>
      <c r="D191" s="42" t="s">
        <v>151</v>
      </c>
      <c r="E191" s="37"/>
      <c r="F191" s="37"/>
      <c r="G191" s="6"/>
      <c r="H191" s="6"/>
      <c r="I191" s="6"/>
      <c r="J191" s="6"/>
      <c r="K191" s="6"/>
      <c r="L191" s="6"/>
      <c r="M191" s="39">
        <v>45753</v>
      </c>
      <c r="N191" s="39">
        <v>45726</v>
      </c>
      <c r="O191" s="6"/>
      <c r="P191" s="6"/>
      <c r="Q191" s="6"/>
      <c r="R191" s="6"/>
    </row>
    <row r="192" spans="1:18" ht="19.5" thickBot="1" x14ac:dyDescent="0.35">
      <c r="A192" s="87" t="s">
        <v>141</v>
      </c>
      <c r="B192" s="10" t="s">
        <v>69</v>
      </c>
      <c r="C192" s="6"/>
      <c r="D192" s="10" t="s">
        <v>31</v>
      </c>
      <c r="E192" s="37"/>
      <c r="F192" s="37"/>
      <c r="G192" s="43">
        <v>1</v>
      </c>
      <c r="H192" s="43">
        <v>1</v>
      </c>
      <c r="I192" s="43">
        <f>R192/Q192</f>
        <v>0</v>
      </c>
      <c r="J192" s="43">
        <f>I192</f>
        <v>0</v>
      </c>
      <c r="K192" s="43">
        <f>H192-J192</f>
        <v>1</v>
      </c>
      <c r="L192" s="10" t="s">
        <v>31</v>
      </c>
      <c r="M192" s="6"/>
      <c r="N192" s="6"/>
      <c r="O192" s="54">
        <v>111775</v>
      </c>
      <c r="P192" s="44" t="s">
        <v>31</v>
      </c>
      <c r="Q192" s="54">
        <f>O192</f>
        <v>111775</v>
      </c>
      <c r="R192" s="54">
        <v>0</v>
      </c>
    </row>
    <row r="193" spans="1:18" ht="46.15" customHeight="1" thickBot="1" x14ac:dyDescent="0.35">
      <c r="A193" s="88"/>
      <c r="B193" s="10" t="s">
        <v>70</v>
      </c>
      <c r="C193" s="6"/>
      <c r="D193" s="42" t="s">
        <v>150</v>
      </c>
      <c r="E193" s="37"/>
      <c r="F193" s="37"/>
      <c r="G193" s="10" t="s">
        <v>31</v>
      </c>
      <c r="H193" s="6"/>
      <c r="I193" s="10" t="s">
        <v>31</v>
      </c>
      <c r="J193" s="6"/>
      <c r="K193" s="6"/>
      <c r="L193" s="10" t="s">
        <v>31</v>
      </c>
      <c r="M193" s="39">
        <v>45701</v>
      </c>
      <c r="N193" s="39">
        <v>45701</v>
      </c>
      <c r="O193" s="10" t="s">
        <v>31</v>
      </c>
      <c r="P193" s="10" t="s">
        <v>31</v>
      </c>
      <c r="Q193" s="10" t="s">
        <v>31</v>
      </c>
      <c r="R193" s="10" t="s">
        <v>31</v>
      </c>
    </row>
    <row r="194" spans="1:18" ht="30.75" thickBot="1" x14ac:dyDescent="0.35">
      <c r="A194" s="89"/>
      <c r="B194" s="10" t="s">
        <v>70</v>
      </c>
      <c r="C194" s="6"/>
      <c r="D194" s="42" t="s">
        <v>151</v>
      </c>
      <c r="E194" s="37"/>
      <c r="F194" s="37"/>
      <c r="G194" s="6"/>
      <c r="H194" s="6"/>
      <c r="I194" s="6"/>
      <c r="J194" s="6"/>
      <c r="K194" s="6"/>
      <c r="L194" s="6"/>
      <c r="M194" s="39">
        <v>45746</v>
      </c>
      <c r="N194" s="39">
        <v>45716</v>
      </c>
      <c r="O194" s="6"/>
      <c r="P194" s="6"/>
      <c r="Q194" s="6"/>
      <c r="R194" s="6"/>
    </row>
    <row r="195" spans="1:18" ht="19.5" thickBot="1" x14ac:dyDescent="0.35">
      <c r="A195" s="87" t="s">
        <v>142</v>
      </c>
      <c r="B195" s="10" t="s">
        <v>69</v>
      </c>
      <c r="C195" s="6"/>
      <c r="D195" s="10" t="s">
        <v>31</v>
      </c>
      <c r="E195" s="37"/>
      <c r="F195" s="37"/>
      <c r="G195" s="43">
        <v>1</v>
      </c>
      <c r="H195" s="43">
        <v>1</v>
      </c>
      <c r="I195" s="43">
        <f>R195/Q195</f>
        <v>0</v>
      </c>
      <c r="J195" s="43">
        <f>I195</f>
        <v>0</v>
      </c>
      <c r="K195" s="43">
        <f>H195-J195</f>
        <v>1</v>
      </c>
      <c r="L195" s="10" t="s">
        <v>31</v>
      </c>
      <c r="M195" s="6"/>
      <c r="N195" s="6"/>
      <c r="O195" s="54">
        <v>111775</v>
      </c>
      <c r="P195" s="44" t="s">
        <v>31</v>
      </c>
      <c r="Q195" s="54">
        <f>O195</f>
        <v>111775</v>
      </c>
      <c r="R195" s="54">
        <v>0</v>
      </c>
    </row>
    <row r="196" spans="1:18" ht="51" customHeight="1" thickBot="1" x14ac:dyDescent="0.35">
      <c r="A196" s="88"/>
      <c r="B196" s="10" t="s">
        <v>70</v>
      </c>
      <c r="C196" s="6"/>
      <c r="D196" s="42" t="s">
        <v>150</v>
      </c>
      <c r="E196" s="37"/>
      <c r="F196" s="37"/>
      <c r="G196" s="10" t="s">
        <v>31</v>
      </c>
      <c r="H196" s="6"/>
      <c r="I196" s="10" t="s">
        <v>31</v>
      </c>
      <c r="J196" s="6"/>
      <c r="K196" s="6"/>
      <c r="L196" s="10" t="s">
        <v>31</v>
      </c>
      <c r="M196" s="39">
        <v>45712</v>
      </c>
      <c r="N196" s="39">
        <v>45712</v>
      </c>
      <c r="O196" s="10" t="s">
        <v>31</v>
      </c>
      <c r="P196" s="10" t="s">
        <v>31</v>
      </c>
      <c r="Q196" s="10" t="s">
        <v>31</v>
      </c>
      <c r="R196" s="10" t="s">
        <v>31</v>
      </c>
    </row>
    <row r="197" spans="1:18" ht="34.15" customHeight="1" thickBot="1" x14ac:dyDescent="0.35">
      <c r="A197" s="89"/>
      <c r="B197" s="10" t="s">
        <v>70</v>
      </c>
      <c r="C197" s="6"/>
      <c r="D197" s="42" t="s">
        <v>151</v>
      </c>
      <c r="E197" s="37"/>
      <c r="F197" s="37"/>
      <c r="G197" s="6"/>
      <c r="H197" s="6"/>
      <c r="I197" s="6"/>
      <c r="J197" s="6"/>
      <c r="K197" s="6"/>
      <c r="L197" s="6"/>
      <c r="M197" s="39">
        <v>45772</v>
      </c>
      <c r="N197" s="39">
        <v>45726</v>
      </c>
      <c r="O197" s="6"/>
      <c r="P197" s="6"/>
      <c r="Q197" s="6"/>
      <c r="R197" s="6"/>
    </row>
    <row r="198" spans="1:18" ht="19.5" thickBot="1" x14ac:dyDescent="0.35">
      <c r="A198" s="87" t="s">
        <v>144</v>
      </c>
      <c r="B198" s="10" t="s">
        <v>69</v>
      </c>
      <c r="C198" s="6"/>
      <c r="D198" s="10" t="s">
        <v>31</v>
      </c>
      <c r="E198" s="37"/>
      <c r="F198" s="37"/>
      <c r="G198" s="43">
        <v>1</v>
      </c>
      <c r="H198" s="43">
        <v>1</v>
      </c>
      <c r="I198" s="43">
        <f>R198/Q198</f>
        <v>0</v>
      </c>
      <c r="J198" s="43">
        <f>I198</f>
        <v>0</v>
      </c>
      <c r="K198" s="43">
        <f>H198-J198</f>
        <v>1</v>
      </c>
      <c r="L198" s="10" t="s">
        <v>31</v>
      </c>
      <c r="M198" s="6"/>
      <c r="N198" s="6"/>
      <c r="O198" s="54">
        <v>111775</v>
      </c>
      <c r="P198" s="44" t="s">
        <v>31</v>
      </c>
      <c r="Q198" s="54">
        <f>O198</f>
        <v>111775</v>
      </c>
      <c r="R198" s="54">
        <v>0</v>
      </c>
    </row>
    <row r="199" spans="1:18" ht="51" customHeight="1" thickBot="1" x14ac:dyDescent="0.35">
      <c r="A199" s="88"/>
      <c r="B199" s="10" t="s">
        <v>70</v>
      </c>
      <c r="C199" s="6"/>
      <c r="D199" s="42" t="s">
        <v>150</v>
      </c>
      <c r="E199" s="37"/>
      <c r="F199" s="37"/>
      <c r="G199" s="10" t="s">
        <v>31</v>
      </c>
      <c r="H199" s="6"/>
      <c r="I199" s="10" t="s">
        <v>31</v>
      </c>
      <c r="J199" s="6"/>
      <c r="K199" s="6"/>
      <c r="L199" s="10" t="s">
        <v>31</v>
      </c>
      <c r="M199" s="39">
        <v>45695</v>
      </c>
      <c r="N199" s="39">
        <f>M199</f>
        <v>45695</v>
      </c>
      <c r="O199" s="10" t="s">
        <v>31</v>
      </c>
      <c r="P199" s="10" t="s">
        <v>31</v>
      </c>
      <c r="Q199" s="10" t="s">
        <v>31</v>
      </c>
      <c r="R199" s="10" t="s">
        <v>31</v>
      </c>
    </row>
    <row r="200" spans="1:18" ht="34.15" customHeight="1" thickBot="1" x14ac:dyDescent="0.35">
      <c r="A200" s="89"/>
      <c r="B200" s="10" t="s">
        <v>70</v>
      </c>
      <c r="C200" s="6"/>
      <c r="D200" s="42" t="s">
        <v>151</v>
      </c>
      <c r="E200" s="37"/>
      <c r="F200" s="37"/>
      <c r="G200" s="6"/>
      <c r="H200" s="6"/>
      <c r="I200" s="6"/>
      <c r="J200" s="6"/>
      <c r="K200" s="6"/>
      <c r="L200" s="6"/>
      <c r="M200" s="39">
        <v>45740</v>
      </c>
      <c r="N200" s="39">
        <v>45712</v>
      </c>
      <c r="O200" s="6"/>
      <c r="P200" s="6"/>
      <c r="Q200" s="6"/>
      <c r="R200" s="6"/>
    </row>
    <row r="201" spans="1:18" s="65" customFormat="1" ht="73.900000000000006" customHeight="1" thickBot="1" x14ac:dyDescent="0.35">
      <c r="A201" s="90" t="s">
        <v>174</v>
      </c>
      <c r="B201" s="91"/>
      <c r="C201" s="59"/>
      <c r="D201" s="60" t="s">
        <v>152</v>
      </c>
      <c r="E201" s="61" t="s">
        <v>125</v>
      </c>
      <c r="F201" s="61">
        <v>744</v>
      </c>
      <c r="G201" s="69">
        <v>1</v>
      </c>
      <c r="H201" s="69">
        <v>1</v>
      </c>
      <c r="I201" s="69">
        <f>R201/Q201</f>
        <v>0</v>
      </c>
      <c r="J201" s="69">
        <f>I201</f>
        <v>0</v>
      </c>
      <c r="K201" s="69">
        <f>H201-J201</f>
        <v>1</v>
      </c>
      <c r="L201" s="63" t="s">
        <v>31</v>
      </c>
      <c r="M201" s="63" t="s">
        <v>31</v>
      </c>
      <c r="N201" s="63" t="s">
        <v>31</v>
      </c>
      <c r="O201" s="64">
        <f>O202+O205+O208+O211+O214+O217+O220+O223+O226</f>
        <v>16641042.420000002</v>
      </c>
      <c r="P201" s="63" t="s">
        <v>31</v>
      </c>
      <c r="Q201" s="64">
        <f t="shared" ref="Q201:R201" si="1">Q202+Q205+Q208+Q211+Q214+Q217+Q220+Q223+Q226</f>
        <v>16143113.66</v>
      </c>
      <c r="R201" s="64">
        <f t="shared" si="1"/>
        <v>0</v>
      </c>
    </row>
    <row r="202" spans="1:18" ht="19.5" thickBot="1" x14ac:dyDescent="0.35">
      <c r="A202" s="87" t="s">
        <v>140</v>
      </c>
      <c r="B202" s="10" t="s">
        <v>69</v>
      </c>
      <c r="C202" s="6"/>
      <c r="D202" s="47" t="s">
        <v>31</v>
      </c>
      <c r="E202" s="37"/>
      <c r="F202" s="37"/>
      <c r="G202" s="43">
        <v>1</v>
      </c>
      <c r="H202" s="43">
        <v>1</v>
      </c>
      <c r="I202" s="43">
        <f>R202/Q202</f>
        <v>0</v>
      </c>
      <c r="J202" s="43">
        <f>I202</f>
        <v>0</v>
      </c>
      <c r="K202" s="43">
        <f>H202-J202</f>
        <v>1</v>
      </c>
      <c r="L202" s="10" t="s">
        <v>31</v>
      </c>
      <c r="M202" s="6"/>
      <c r="N202" s="6"/>
      <c r="O202" s="54">
        <f>121069+809420.1+810.23</f>
        <v>931299.33</v>
      </c>
      <c r="P202" s="44" t="s">
        <v>31</v>
      </c>
      <c r="Q202" s="54">
        <f>O202</f>
        <v>931299.33</v>
      </c>
      <c r="R202" s="54">
        <v>0</v>
      </c>
    </row>
    <row r="203" spans="1:18" ht="104.45" customHeight="1" thickBot="1" x14ac:dyDescent="0.35">
      <c r="A203" s="88"/>
      <c r="B203" s="10" t="s">
        <v>70</v>
      </c>
      <c r="C203" s="6"/>
      <c r="D203" s="48" t="s">
        <v>154</v>
      </c>
      <c r="E203" s="37"/>
      <c r="F203" s="37"/>
      <c r="G203" s="10" t="s">
        <v>31</v>
      </c>
      <c r="H203" s="6"/>
      <c r="I203" s="10" t="s">
        <v>31</v>
      </c>
      <c r="J203" s="6"/>
      <c r="K203" s="6"/>
      <c r="L203" s="10" t="s">
        <v>31</v>
      </c>
      <c r="M203" s="39">
        <v>45716</v>
      </c>
      <c r="N203" s="39">
        <v>45715</v>
      </c>
      <c r="O203" s="10" t="s">
        <v>31</v>
      </c>
      <c r="P203" s="10" t="s">
        <v>31</v>
      </c>
      <c r="Q203" s="10" t="s">
        <v>31</v>
      </c>
      <c r="R203" s="10" t="s">
        <v>31</v>
      </c>
    </row>
    <row r="204" spans="1:18" ht="19.5" thickBot="1" x14ac:dyDescent="0.35">
      <c r="A204" s="89"/>
      <c r="B204" s="10" t="s">
        <v>70</v>
      </c>
      <c r="C204" s="6"/>
      <c r="D204" s="49" t="s">
        <v>153</v>
      </c>
      <c r="E204" s="37"/>
      <c r="F204" s="37"/>
      <c r="G204" s="6"/>
      <c r="H204" s="6"/>
      <c r="I204" s="6"/>
      <c r="J204" s="6"/>
      <c r="K204" s="6"/>
      <c r="L204" s="6"/>
      <c r="M204" s="50">
        <v>45900</v>
      </c>
      <c r="N204" s="50">
        <v>45900</v>
      </c>
      <c r="O204" s="6"/>
      <c r="P204" s="6"/>
      <c r="Q204" s="6"/>
      <c r="R204" s="6"/>
    </row>
    <row r="205" spans="1:18" ht="19.5" thickBot="1" x14ac:dyDescent="0.35">
      <c r="A205" s="87" t="s">
        <v>143</v>
      </c>
      <c r="B205" s="10" t="s">
        <v>69</v>
      </c>
      <c r="C205" s="6"/>
      <c r="D205" s="47" t="s">
        <v>31</v>
      </c>
      <c r="E205" s="37"/>
      <c r="F205" s="37"/>
      <c r="G205" s="43">
        <v>1</v>
      </c>
      <c r="H205" s="43">
        <v>1</v>
      </c>
      <c r="I205" s="43">
        <f>R205/Q205</f>
        <v>0</v>
      </c>
      <c r="J205" s="43">
        <f>I205</f>
        <v>0</v>
      </c>
      <c r="K205" s="43">
        <f>H205-J205</f>
        <v>1</v>
      </c>
      <c r="L205" s="10" t="s">
        <v>31</v>
      </c>
      <c r="M205" s="6"/>
      <c r="N205" s="6"/>
      <c r="O205" s="54">
        <f>20023.15+180028.09+180.21</f>
        <v>200231.44999999998</v>
      </c>
      <c r="P205" s="44" t="s">
        <v>31</v>
      </c>
      <c r="Q205" s="54">
        <f>O205</f>
        <v>200231.44999999998</v>
      </c>
      <c r="R205" s="54">
        <v>0</v>
      </c>
    </row>
    <row r="206" spans="1:18" ht="45.75" thickBot="1" x14ac:dyDescent="0.35">
      <c r="A206" s="88"/>
      <c r="B206" s="10" t="s">
        <v>70</v>
      </c>
      <c r="C206" s="6"/>
      <c r="D206" s="48" t="s">
        <v>154</v>
      </c>
      <c r="E206" s="37"/>
      <c r="F206" s="37"/>
      <c r="G206" s="10" t="s">
        <v>31</v>
      </c>
      <c r="H206" s="6"/>
      <c r="I206" s="10" t="s">
        <v>31</v>
      </c>
      <c r="J206" s="6"/>
      <c r="K206" s="6"/>
      <c r="L206" s="10" t="s">
        <v>31</v>
      </c>
      <c r="M206" s="39">
        <v>45716</v>
      </c>
      <c r="N206" s="39">
        <v>45715</v>
      </c>
      <c r="O206" s="10" t="s">
        <v>31</v>
      </c>
      <c r="P206" s="10" t="s">
        <v>31</v>
      </c>
      <c r="Q206" s="10" t="s">
        <v>31</v>
      </c>
      <c r="R206" s="10" t="s">
        <v>31</v>
      </c>
    </row>
    <row r="207" spans="1:18" ht="19.5" thickBot="1" x14ac:dyDescent="0.35">
      <c r="A207" s="89"/>
      <c r="B207" s="10" t="s">
        <v>70</v>
      </c>
      <c r="C207" s="6"/>
      <c r="D207" s="49" t="s">
        <v>153</v>
      </c>
      <c r="E207" s="37"/>
      <c r="F207" s="37"/>
      <c r="G207" s="6"/>
      <c r="H207" s="6"/>
      <c r="I207" s="6"/>
      <c r="J207" s="6"/>
      <c r="K207" s="6"/>
      <c r="L207" s="6"/>
      <c r="M207" s="50">
        <v>45900</v>
      </c>
      <c r="N207" s="50">
        <v>45900</v>
      </c>
      <c r="O207" s="6"/>
      <c r="P207" s="6"/>
      <c r="Q207" s="6"/>
      <c r="R207" s="6"/>
    </row>
    <row r="208" spans="1:18" ht="19.5" thickBot="1" x14ac:dyDescent="0.35">
      <c r="A208" s="87" t="s">
        <v>145</v>
      </c>
      <c r="B208" s="10" t="s">
        <v>69</v>
      </c>
      <c r="C208" s="6"/>
      <c r="D208" s="47" t="s">
        <v>31</v>
      </c>
      <c r="E208" s="37"/>
      <c r="F208" s="37"/>
      <c r="G208" s="43">
        <v>1</v>
      </c>
      <c r="H208" s="43">
        <v>1</v>
      </c>
      <c r="I208" s="43">
        <f>R208/Q208</f>
        <v>0</v>
      </c>
      <c r="J208" s="43">
        <f>I208</f>
        <v>0</v>
      </c>
      <c r="K208" s="43">
        <f>H208-J208</f>
        <v>1</v>
      </c>
      <c r="L208" s="10" t="s">
        <v>31</v>
      </c>
      <c r="M208" s="6"/>
      <c r="N208" s="6"/>
      <c r="O208" s="54">
        <f>24000+214111.26+214.33</f>
        <v>238325.59</v>
      </c>
      <c r="P208" s="44" t="s">
        <v>31</v>
      </c>
      <c r="Q208" s="54">
        <f>O208</f>
        <v>238325.59</v>
      </c>
      <c r="R208" s="54">
        <v>0</v>
      </c>
    </row>
    <row r="209" spans="1:18" ht="45.75" thickBot="1" x14ac:dyDescent="0.35">
      <c r="A209" s="88"/>
      <c r="B209" s="10" t="s">
        <v>70</v>
      </c>
      <c r="C209" s="6"/>
      <c r="D209" s="48" t="s">
        <v>154</v>
      </c>
      <c r="E209" s="37"/>
      <c r="F209" s="37"/>
      <c r="G209" s="10" t="s">
        <v>31</v>
      </c>
      <c r="H209" s="6"/>
      <c r="I209" s="10" t="s">
        <v>31</v>
      </c>
      <c r="J209" s="6"/>
      <c r="K209" s="6"/>
      <c r="L209" s="10" t="s">
        <v>31</v>
      </c>
      <c r="M209" s="52">
        <v>45716</v>
      </c>
      <c r="N209" s="52">
        <v>45716</v>
      </c>
      <c r="O209" s="10" t="s">
        <v>31</v>
      </c>
      <c r="P209" s="10" t="s">
        <v>31</v>
      </c>
      <c r="Q209" s="10" t="s">
        <v>31</v>
      </c>
      <c r="R209" s="10" t="s">
        <v>31</v>
      </c>
    </row>
    <row r="210" spans="1:18" ht="19.5" thickBot="1" x14ac:dyDescent="0.35">
      <c r="A210" s="89"/>
      <c r="B210" s="10" t="s">
        <v>70</v>
      </c>
      <c r="C210" s="6"/>
      <c r="D210" s="49" t="s">
        <v>153</v>
      </c>
      <c r="E210" s="37"/>
      <c r="F210" s="37"/>
      <c r="G210" s="6"/>
      <c r="H210" s="6"/>
      <c r="I210" s="6"/>
      <c r="J210" s="6"/>
      <c r="K210" s="6"/>
      <c r="L210" s="6"/>
      <c r="M210" s="50">
        <v>45900</v>
      </c>
      <c r="N210" s="50">
        <v>45900</v>
      </c>
      <c r="O210" s="6"/>
      <c r="P210" s="6"/>
      <c r="Q210" s="6"/>
      <c r="R210" s="6"/>
    </row>
    <row r="211" spans="1:18" ht="19.5" thickBot="1" x14ac:dyDescent="0.35">
      <c r="A211" s="87" t="s">
        <v>157</v>
      </c>
      <c r="B211" s="10" t="s">
        <v>69</v>
      </c>
      <c r="C211" s="6"/>
      <c r="D211" s="47" t="s">
        <v>31</v>
      </c>
      <c r="E211" s="37"/>
      <c r="F211" s="37"/>
      <c r="G211" s="43">
        <v>1</v>
      </c>
      <c r="H211" s="43">
        <v>1</v>
      </c>
      <c r="I211" s="43">
        <f>R211/Q211</f>
        <v>0</v>
      </c>
      <c r="J211" s="43">
        <f>I211</f>
        <v>0</v>
      </c>
      <c r="K211" s="43">
        <f>H211-J211</f>
        <v>1</v>
      </c>
      <c r="L211" s="10" t="s">
        <v>31</v>
      </c>
      <c r="M211" s="6"/>
      <c r="N211" s="6"/>
      <c r="O211" s="54">
        <f>330000+2967030+2970</f>
        <v>3300000</v>
      </c>
      <c r="P211" s="44" t="s">
        <v>31</v>
      </c>
      <c r="Q211" s="54">
        <f>O211</f>
        <v>3300000</v>
      </c>
      <c r="R211" s="54">
        <v>0</v>
      </c>
    </row>
    <row r="212" spans="1:18" ht="45.75" thickBot="1" x14ac:dyDescent="0.35">
      <c r="A212" s="88"/>
      <c r="B212" s="10" t="s">
        <v>70</v>
      </c>
      <c r="C212" s="6"/>
      <c r="D212" s="48" t="s">
        <v>154</v>
      </c>
      <c r="E212" s="37"/>
      <c r="F212" s="37"/>
      <c r="G212" s="10" t="s">
        <v>31</v>
      </c>
      <c r="H212" s="6"/>
      <c r="I212" s="10" t="s">
        <v>31</v>
      </c>
      <c r="J212" s="6"/>
      <c r="K212" s="6"/>
      <c r="L212" s="10" t="s">
        <v>31</v>
      </c>
      <c r="M212" s="52">
        <v>45716</v>
      </c>
      <c r="N212" s="52">
        <v>45716</v>
      </c>
      <c r="O212" s="10" t="s">
        <v>31</v>
      </c>
      <c r="P212" s="10" t="s">
        <v>31</v>
      </c>
      <c r="Q212" s="10" t="s">
        <v>31</v>
      </c>
      <c r="R212" s="10" t="s">
        <v>31</v>
      </c>
    </row>
    <row r="213" spans="1:18" ht="19.5" thickBot="1" x14ac:dyDescent="0.35">
      <c r="A213" s="89"/>
      <c r="B213" s="10" t="s">
        <v>70</v>
      </c>
      <c r="C213" s="6"/>
      <c r="D213" s="49" t="s">
        <v>153</v>
      </c>
      <c r="E213" s="37"/>
      <c r="F213" s="37"/>
      <c r="G213" s="6"/>
      <c r="H213" s="6"/>
      <c r="I213" s="6"/>
      <c r="J213" s="6"/>
      <c r="K213" s="6"/>
      <c r="L213" s="6"/>
      <c r="M213" s="50">
        <v>45900</v>
      </c>
      <c r="N213" s="50">
        <v>45900</v>
      </c>
      <c r="O213" s="6"/>
      <c r="P213" s="6"/>
      <c r="Q213" s="6"/>
      <c r="R213" s="6"/>
    </row>
    <row r="214" spans="1:18" ht="19.5" thickBot="1" x14ac:dyDescent="0.35">
      <c r="A214" s="87" t="s">
        <v>158</v>
      </c>
      <c r="B214" s="10" t="s">
        <v>69</v>
      </c>
      <c r="C214" s="6"/>
      <c r="D214" s="47" t="s">
        <v>31</v>
      </c>
      <c r="E214" s="37"/>
      <c r="F214" s="37"/>
      <c r="G214" s="43">
        <v>1</v>
      </c>
      <c r="H214" s="43">
        <v>1</v>
      </c>
      <c r="I214" s="43">
        <f>R214/Q214</f>
        <v>0</v>
      </c>
      <c r="J214" s="43">
        <f>I214</f>
        <v>0</v>
      </c>
      <c r="K214" s="43">
        <f>H214-J214</f>
        <v>1</v>
      </c>
      <c r="L214" s="10" t="s">
        <v>31</v>
      </c>
      <c r="M214" s="6"/>
      <c r="N214" s="6"/>
      <c r="O214" s="54">
        <f>63920.1+574705.62+575.28</f>
        <v>639201</v>
      </c>
      <c r="P214" s="44" t="s">
        <v>31</v>
      </c>
      <c r="Q214" s="54">
        <f>O214</f>
        <v>639201</v>
      </c>
      <c r="R214" s="54">
        <v>0</v>
      </c>
    </row>
    <row r="215" spans="1:18" ht="102" customHeight="1" thickBot="1" x14ac:dyDescent="0.35">
      <c r="A215" s="88"/>
      <c r="B215" s="10" t="s">
        <v>70</v>
      </c>
      <c r="C215" s="6"/>
      <c r="D215" s="48" t="s">
        <v>154</v>
      </c>
      <c r="E215" s="37"/>
      <c r="F215" s="37"/>
      <c r="G215" s="10" t="s">
        <v>31</v>
      </c>
      <c r="H215" s="6"/>
      <c r="I215" s="10" t="s">
        <v>31</v>
      </c>
      <c r="J215" s="6"/>
      <c r="K215" s="6"/>
      <c r="L215" s="10" t="s">
        <v>31</v>
      </c>
      <c r="M215" s="52">
        <v>45716</v>
      </c>
      <c r="N215" s="52">
        <v>45700</v>
      </c>
      <c r="O215" s="10" t="s">
        <v>31</v>
      </c>
      <c r="P215" s="10" t="s">
        <v>31</v>
      </c>
      <c r="Q215" s="10" t="s">
        <v>31</v>
      </c>
      <c r="R215" s="10" t="s">
        <v>31</v>
      </c>
    </row>
    <row r="216" spans="1:18" ht="19.5" thickBot="1" x14ac:dyDescent="0.35">
      <c r="A216" s="89"/>
      <c r="B216" s="10" t="s">
        <v>70</v>
      </c>
      <c r="C216" s="6"/>
      <c r="D216" s="49" t="s">
        <v>153</v>
      </c>
      <c r="E216" s="37"/>
      <c r="F216" s="37"/>
      <c r="G216" s="6"/>
      <c r="H216" s="6"/>
      <c r="I216" s="6"/>
      <c r="J216" s="6"/>
      <c r="K216" s="6"/>
      <c r="L216" s="6"/>
      <c r="M216" s="50">
        <v>45777</v>
      </c>
      <c r="N216" s="50">
        <v>45777</v>
      </c>
      <c r="O216" s="6"/>
      <c r="P216" s="6"/>
      <c r="Q216" s="6"/>
      <c r="R216" s="6"/>
    </row>
    <row r="217" spans="1:18" ht="19.5" thickBot="1" x14ac:dyDescent="0.35">
      <c r="A217" s="87" t="s">
        <v>159</v>
      </c>
      <c r="B217" s="10" t="s">
        <v>69</v>
      </c>
      <c r="C217" s="6"/>
      <c r="D217" s="47" t="s">
        <v>31</v>
      </c>
      <c r="E217" s="37"/>
      <c r="F217" s="37"/>
      <c r="G217" s="43">
        <v>1</v>
      </c>
      <c r="H217" s="43">
        <v>1</v>
      </c>
      <c r="I217" s="43">
        <f>R217/Q217</f>
        <v>0</v>
      </c>
      <c r="J217" s="43">
        <f>I217</f>
        <v>0</v>
      </c>
      <c r="K217" s="43">
        <f>H217-J217</f>
        <v>1</v>
      </c>
      <c r="L217" s="10" t="s">
        <v>31</v>
      </c>
      <c r="M217" s="6"/>
      <c r="N217" s="6"/>
      <c r="O217" s="54">
        <f>51700+459270.27+459.73</f>
        <v>511430</v>
      </c>
      <c r="P217" s="44" t="s">
        <v>31</v>
      </c>
      <c r="Q217" s="54">
        <f>O217</f>
        <v>511430</v>
      </c>
      <c r="R217" s="54">
        <v>0</v>
      </c>
    </row>
    <row r="218" spans="1:18" ht="45.75" thickBot="1" x14ac:dyDescent="0.35">
      <c r="A218" s="88"/>
      <c r="B218" s="10" t="s">
        <v>70</v>
      </c>
      <c r="C218" s="6"/>
      <c r="D218" s="48" t="s">
        <v>154</v>
      </c>
      <c r="E218" s="37"/>
      <c r="F218" s="37"/>
      <c r="G218" s="10" t="s">
        <v>31</v>
      </c>
      <c r="H218" s="6"/>
      <c r="I218" s="10" t="s">
        <v>31</v>
      </c>
      <c r="J218" s="6"/>
      <c r="K218" s="6"/>
      <c r="L218" s="10" t="s">
        <v>31</v>
      </c>
      <c r="M218" s="52">
        <v>45716</v>
      </c>
      <c r="N218" s="52">
        <v>45705</v>
      </c>
      <c r="O218" s="10" t="s">
        <v>31</v>
      </c>
      <c r="P218" s="10" t="s">
        <v>31</v>
      </c>
      <c r="Q218" s="10" t="s">
        <v>31</v>
      </c>
      <c r="R218" s="10" t="s">
        <v>31</v>
      </c>
    </row>
    <row r="219" spans="1:18" ht="19.5" thickBot="1" x14ac:dyDescent="0.35">
      <c r="A219" s="89"/>
      <c r="B219" s="10" t="s">
        <v>70</v>
      </c>
      <c r="C219" s="6"/>
      <c r="D219" s="49" t="s">
        <v>153</v>
      </c>
      <c r="E219" s="37"/>
      <c r="F219" s="37"/>
      <c r="G219" s="6"/>
      <c r="H219" s="6"/>
      <c r="I219" s="6"/>
      <c r="J219" s="6"/>
      <c r="K219" s="6"/>
      <c r="L219" s="6"/>
      <c r="M219" s="50">
        <v>45900</v>
      </c>
      <c r="N219" s="50">
        <v>45900</v>
      </c>
      <c r="O219" s="6"/>
      <c r="P219" s="6"/>
      <c r="Q219" s="6"/>
      <c r="R219" s="6"/>
    </row>
    <row r="220" spans="1:18" ht="19.5" thickBot="1" x14ac:dyDescent="0.35">
      <c r="A220" s="87" t="s">
        <v>161</v>
      </c>
      <c r="B220" s="10" t="s">
        <v>69</v>
      </c>
      <c r="C220" s="6"/>
      <c r="D220" s="47" t="s">
        <v>31</v>
      </c>
      <c r="E220" s="37"/>
      <c r="F220" s="37"/>
      <c r="G220" s="43">
        <v>1</v>
      </c>
      <c r="H220" s="43">
        <v>1</v>
      </c>
      <c r="I220" s="43">
        <f>R220/Q220</f>
        <v>0</v>
      </c>
      <c r="J220" s="43">
        <f>I220</f>
        <v>0</v>
      </c>
      <c r="K220" s="43">
        <f>H220-J220</f>
        <v>1</v>
      </c>
      <c r="L220" s="10" t="s">
        <v>31</v>
      </c>
      <c r="M220" s="6"/>
      <c r="N220" s="6"/>
      <c r="O220" s="54">
        <f>55566.4+499597.5+500.1</f>
        <v>555664</v>
      </c>
      <c r="P220" s="44" t="s">
        <v>31</v>
      </c>
      <c r="Q220" s="54">
        <f>O220</f>
        <v>555664</v>
      </c>
      <c r="R220" s="54">
        <v>0</v>
      </c>
    </row>
    <row r="221" spans="1:18" ht="45.75" thickBot="1" x14ac:dyDescent="0.35">
      <c r="A221" s="88"/>
      <c r="B221" s="10" t="s">
        <v>70</v>
      </c>
      <c r="C221" s="6"/>
      <c r="D221" s="48" t="s">
        <v>154</v>
      </c>
      <c r="E221" s="37"/>
      <c r="F221" s="37"/>
      <c r="G221" s="10" t="s">
        <v>31</v>
      </c>
      <c r="H221" s="6"/>
      <c r="I221" s="10" t="s">
        <v>31</v>
      </c>
      <c r="J221" s="6"/>
      <c r="K221" s="6"/>
      <c r="L221" s="10" t="s">
        <v>31</v>
      </c>
      <c r="M221" s="52">
        <v>45716</v>
      </c>
      <c r="N221" s="52">
        <v>45705</v>
      </c>
      <c r="O221" s="10" t="s">
        <v>31</v>
      </c>
      <c r="P221" s="10" t="s">
        <v>31</v>
      </c>
      <c r="Q221" s="10" t="s">
        <v>31</v>
      </c>
      <c r="R221" s="10" t="s">
        <v>31</v>
      </c>
    </row>
    <row r="222" spans="1:18" ht="19.5" thickBot="1" x14ac:dyDescent="0.35">
      <c r="A222" s="89"/>
      <c r="B222" s="10" t="s">
        <v>70</v>
      </c>
      <c r="C222" s="6"/>
      <c r="D222" s="49" t="s">
        <v>153</v>
      </c>
      <c r="E222" s="37"/>
      <c r="F222" s="37"/>
      <c r="G222" s="6"/>
      <c r="H222" s="6"/>
      <c r="I222" s="6"/>
      <c r="J222" s="6"/>
      <c r="K222" s="6"/>
      <c r="L222" s="6"/>
      <c r="M222" s="50">
        <v>45838</v>
      </c>
      <c r="N222" s="50">
        <v>45838</v>
      </c>
      <c r="O222" s="6"/>
      <c r="P222" s="6"/>
      <c r="Q222" s="6"/>
      <c r="R222" s="6"/>
    </row>
    <row r="223" spans="1:18" ht="19.5" thickBot="1" x14ac:dyDescent="0.35">
      <c r="A223" s="87" t="s">
        <v>162</v>
      </c>
      <c r="B223" s="10" t="s">
        <v>69</v>
      </c>
      <c r="C223" s="6"/>
      <c r="D223" s="47" t="s">
        <v>31</v>
      </c>
      <c r="E223" s="37"/>
      <c r="F223" s="37"/>
      <c r="G223" s="43">
        <v>1</v>
      </c>
      <c r="H223" s="43">
        <v>1</v>
      </c>
      <c r="I223" s="43">
        <f>R223/Q223</f>
        <v>0</v>
      </c>
      <c r="J223" s="43">
        <f>I223</f>
        <v>0</v>
      </c>
      <c r="K223" s="43">
        <f>H223-J223</f>
        <v>1</v>
      </c>
      <c r="L223" s="10" t="s">
        <v>31</v>
      </c>
      <c r="M223" s="6"/>
      <c r="N223" s="6"/>
      <c r="O223" s="54">
        <f>380000+3355534.11+3358.89</f>
        <v>3738893</v>
      </c>
      <c r="P223" s="44" t="s">
        <v>31</v>
      </c>
      <c r="Q223" s="54">
        <f>O223</f>
        <v>3738893</v>
      </c>
      <c r="R223" s="54">
        <v>0</v>
      </c>
    </row>
    <row r="224" spans="1:18" ht="45.75" thickBot="1" x14ac:dyDescent="0.35">
      <c r="A224" s="88"/>
      <c r="B224" s="10" t="s">
        <v>70</v>
      </c>
      <c r="C224" s="6"/>
      <c r="D224" s="48" t="s">
        <v>154</v>
      </c>
      <c r="E224" s="37"/>
      <c r="F224" s="37"/>
      <c r="G224" s="10" t="s">
        <v>31</v>
      </c>
      <c r="H224" s="6"/>
      <c r="I224" s="10" t="s">
        <v>31</v>
      </c>
      <c r="J224" s="6"/>
      <c r="K224" s="6"/>
      <c r="L224" s="10" t="s">
        <v>31</v>
      </c>
      <c r="M224" s="52">
        <v>45716</v>
      </c>
      <c r="N224" s="52">
        <v>45715</v>
      </c>
      <c r="O224" s="10" t="s">
        <v>31</v>
      </c>
      <c r="P224" s="10" t="s">
        <v>31</v>
      </c>
      <c r="Q224" s="10" t="s">
        <v>31</v>
      </c>
      <c r="R224" s="10" t="s">
        <v>31</v>
      </c>
    </row>
    <row r="225" spans="1:18" ht="19.5" thickBot="1" x14ac:dyDescent="0.35">
      <c r="A225" s="89"/>
      <c r="B225" s="10" t="s">
        <v>70</v>
      </c>
      <c r="C225" s="6"/>
      <c r="D225" s="49" t="s">
        <v>153</v>
      </c>
      <c r="E225" s="37"/>
      <c r="F225" s="37"/>
      <c r="G225" s="6"/>
      <c r="H225" s="6"/>
      <c r="I225" s="6"/>
      <c r="J225" s="6"/>
      <c r="K225" s="6"/>
      <c r="L225" s="6"/>
      <c r="M225" s="50">
        <v>45889</v>
      </c>
      <c r="N225" s="50">
        <v>45889</v>
      </c>
      <c r="O225" s="6"/>
      <c r="P225" s="6"/>
      <c r="Q225" s="6"/>
      <c r="R225" s="6"/>
    </row>
    <row r="226" spans="1:18" ht="19.5" thickBot="1" x14ac:dyDescent="0.35">
      <c r="A226" s="87" t="s">
        <v>164</v>
      </c>
      <c r="B226" s="10" t="s">
        <v>69</v>
      </c>
      <c r="C226" s="6"/>
      <c r="D226" s="47" t="s">
        <v>31</v>
      </c>
      <c r="E226" s="37"/>
      <c r="F226" s="37"/>
      <c r="G226" s="43">
        <v>1</v>
      </c>
      <c r="H226" s="43">
        <v>1</v>
      </c>
      <c r="I226" s="43">
        <f>R226/Q226</f>
        <v>0</v>
      </c>
      <c r="J226" s="43">
        <f>I226</f>
        <v>0</v>
      </c>
      <c r="K226" s="43">
        <f>H226-J226</f>
        <v>1</v>
      </c>
      <c r="L226" s="10" t="s">
        <v>31</v>
      </c>
      <c r="M226" s="6"/>
      <c r="N226" s="6"/>
      <c r="O226" s="54">
        <v>6525998.0499999998</v>
      </c>
      <c r="P226" s="44" t="s">
        <v>31</v>
      </c>
      <c r="Q226" s="54">
        <f>328054.81+2939290.1+2942.23+278996.05+2476307.31+2478.79</f>
        <v>6028069.29</v>
      </c>
      <c r="R226" s="54">
        <v>0</v>
      </c>
    </row>
    <row r="227" spans="1:18" ht="45.75" thickBot="1" x14ac:dyDescent="0.35">
      <c r="A227" s="88"/>
      <c r="B227" s="10" t="s">
        <v>70</v>
      </c>
      <c r="C227" s="6"/>
      <c r="D227" s="48" t="s">
        <v>154</v>
      </c>
      <c r="E227" s="37"/>
      <c r="F227" s="37"/>
      <c r="G227" s="10" t="s">
        <v>31</v>
      </c>
      <c r="H227" s="6"/>
      <c r="I227" s="10" t="s">
        <v>31</v>
      </c>
      <c r="J227" s="6"/>
      <c r="K227" s="6"/>
      <c r="L227" s="10" t="s">
        <v>31</v>
      </c>
      <c r="M227" s="52">
        <v>45716</v>
      </c>
      <c r="N227" s="66" t="s">
        <v>165</v>
      </c>
      <c r="O227" s="10" t="s">
        <v>31</v>
      </c>
      <c r="P227" s="10" t="s">
        <v>31</v>
      </c>
      <c r="Q227" s="10" t="s">
        <v>31</v>
      </c>
      <c r="R227" s="10" t="s">
        <v>31</v>
      </c>
    </row>
    <row r="228" spans="1:18" ht="19.5" thickBot="1" x14ac:dyDescent="0.35">
      <c r="A228" s="89"/>
      <c r="B228" s="10" t="s">
        <v>70</v>
      </c>
      <c r="C228" s="6"/>
      <c r="D228" s="49" t="s">
        <v>153</v>
      </c>
      <c r="E228" s="37"/>
      <c r="F228" s="37"/>
      <c r="G228" s="6"/>
      <c r="H228" s="6"/>
      <c r="I228" s="6"/>
      <c r="J228" s="6"/>
      <c r="K228" s="6"/>
      <c r="L228" s="6"/>
      <c r="M228" s="50">
        <v>45838</v>
      </c>
      <c r="N228" s="50">
        <v>45838</v>
      </c>
      <c r="O228" s="6"/>
      <c r="P228" s="6"/>
      <c r="Q228" s="6"/>
      <c r="R228" s="6"/>
    </row>
    <row r="229" spans="1:18" s="65" customFormat="1" ht="65.45" customHeight="1" thickBot="1" x14ac:dyDescent="0.35">
      <c r="A229" s="90" t="s">
        <v>175</v>
      </c>
      <c r="B229" s="91"/>
      <c r="C229" s="59"/>
      <c r="D229" s="60" t="s">
        <v>152</v>
      </c>
      <c r="E229" s="61" t="s">
        <v>125</v>
      </c>
      <c r="F229" s="61">
        <v>744</v>
      </c>
      <c r="G229" s="69">
        <f>G230</f>
        <v>1</v>
      </c>
      <c r="H229" s="69">
        <f t="shared" ref="H229:L229" si="2">H230</f>
        <v>1</v>
      </c>
      <c r="I229" s="69">
        <f t="shared" si="2"/>
        <v>0</v>
      </c>
      <c r="J229" s="69">
        <f t="shared" si="2"/>
        <v>0</v>
      </c>
      <c r="K229" s="69">
        <f t="shared" si="2"/>
        <v>1</v>
      </c>
      <c r="L229" s="69" t="str">
        <f t="shared" si="2"/>
        <v>X</v>
      </c>
      <c r="M229" s="63" t="s">
        <v>31</v>
      </c>
      <c r="N229" s="63" t="s">
        <v>31</v>
      </c>
      <c r="O229" s="64">
        <f>O230</f>
        <v>405630</v>
      </c>
      <c r="P229" s="63" t="s">
        <v>31</v>
      </c>
      <c r="Q229" s="64">
        <f>Q230</f>
        <v>405630</v>
      </c>
      <c r="R229" s="64">
        <f>R230</f>
        <v>0</v>
      </c>
    </row>
    <row r="230" spans="1:18" ht="19.5" thickBot="1" x14ac:dyDescent="0.35">
      <c r="A230" s="87" t="s">
        <v>141</v>
      </c>
      <c r="B230" s="10" t="s">
        <v>69</v>
      </c>
      <c r="C230" s="6"/>
      <c r="D230" s="47" t="s">
        <v>31</v>
      </c>
      <c r="E230" s="37"/>
      <c r="F230" s="37"/>
      <c r="G230" s="43">
        <v>1</v>
      </c>
      <c r="H230" s="43">
        <v>1</v>
      </c>
      <c r="I230" s="43">
        <f>R230/Q230</f>
        <v>0</v>
      </c>
      <c r="J230" s="43">
        <f>I230</f>
        <v>0</v>
      </c>
      <c r="K230" s="43">
        <f>H230-J230</f>
        <v>1</v>
      </c>
      <c r="L230" s="10" t="s">
        <v>31</v>
      </c>
      <c r="M230" s="6"/>
      <c r="N230" s="6"/>
      <c r="O230" s="54">
        <v>405630</v>
      </c>
      <c r="P230" s="44" t="s">
        <v>31</v>
      </c>
      <c r="Q230" s="54">
        <f>O230</f>
        <v>405630</v>
      </c>
      <c r="R230" s="54">
        <v>0</v>
      </c>
    </row>
    <row r="231" spans="1:18" ht="110.45" customHeight="1" thickBot="1" x14ac:dyDescent="0.35">
      <c r="A231" s="88"/>
      <c r="B231" s="10" t="s">
        <v>70</v>
      </c>
      <c r="C231" s="6"/>
      <c r="D231" s="48" t="s">
        <v>154</v>
      </c>
      <c r="E231" s="37"/>
      <c r="F231" s="37"/>
      <c r="G231" s="10" t="s">
        <v>31</v>
      </c>
      <c r="H231" s="6"/>
      <c r="I231" s="10" t="s">
        <v>31</v>
      </c>
      <c r="J231" s="6"/>
      <c r="K231" s="6"/>
      <c r="L231" s="10" t="s">
        <v>31</v>
      </c>
      <c r="M231" s="52">
        <v>45695</v>
      </c>
      <c r="N231" s="52">
        <f>M231</f>
        <v>45695</v>
      </c>
      <c r="O231" s="10" t="s">
        <v>31</v>
      </c>
      <c r="P231" s="10" t="s">
        <v>31</v>
      </c>
      <c r="Q231" s="10" t="s">
        <v>31</v>
      </c>
      <c r="R231" s="10" t="s">
        <v>31</v>
      </c>
    </row>
    <row r="232" spans="1:18" ht="19.5" thickBot="1" x14ac:dyDescent="0.35">
      <c r="A232" s="89"/>
      <c r="B232" s="10" t="s">
        <v>70</v>
      </c>
      <c r="C232" s="6"/>
      <c r="D232" s="49" t="s">
        <v>153</v>
      </c>
      <c r="E232" s="37"/>
      <c r="F232" s="37"/>
      <c r="G232" s="6"/>
      <c r="H232" s="6"/>
      <c r="I232" s="6"/>
      <c r="J232" s="6"/>
      <c r="K232" s="6"/>
      <c r="L232" s="6"/>
      <c r="M232" s="50">
        <v>45815</v>
      </c>
      <c r="N232" s="50">
        <f>M232</f>
        <v>45815</v>
      </c>
      <c r="O232" s="6"/>
      <c r="P232" s="6"/>
      <c r="Q232" s="6"/>
      <c r="R232" s="6"/>
    </row>
    <row r="233" spans="1:18" s="65" customFormat="1" ht="66.599999999999994" customHeight="1" thickBot="1" x14ac:dyDescent="0.35">
      <c r="A233" s="90" t="s">
        <v>176</v>
      </c>
      <c r="B233" s="91"/>
      <c r="C233" s="59"/>
      <c r="D233" s="59" t="s">
        <v>121</v>
      </c>
      <c r="E233" s="61" t="s">
        <v>124</v>
      </c>
      <c r="F233" s="61">
        <v>792</v>
      </c>
      <c r="G233" s="62">
        <f>G234+G236+G238+G240+G242+G244</f>
        <v>142</v>
      </c>
      <c r="H233" s="62">
        <f>H234+H236+H238+H240+H242+H244</f>
        <v>142</v>
      </c>
      <c r="I233" s="62">
        <f>I234+I236+I238+I240+I242+I244</f>
        <v>142</v>
      </c>
      <c r="J233" s="62">
        <f>J234+J236+J238+J240+J242+J244</f>
        <v>142</v>
      </c>
      <c r="K233" s="62">
        <f>K234+K236+K238+K240+K242+K244</f>
        <v>0</v>
      </c>
      <c r="L233" s="63" t="s">
        <v>31</v>
      </c>
      <c r="M233" s="63" t="s">
        <v>31</v>
      </c>
      <c r="N233" s="63" t="s">
        <v>31</v>
      </c>
      <c r="O233" s="64">
        <f>O234+O236+O238+O240+O242+O244</f>
        <v>332400</v>
      </c>
      <c r="P233" s="63" t="s">
        <v>31</v>
      </c>
      <c r="Q233" s="64">
        <f>Q234+Q236+Q238+Q240+Q242+Q244</f>
        <v>332400</v>
      </c>
      <c r="R233" s="64">
        <f>R234+R236+R238+R240+R242+R244</f>
        <v>90300</v>
      </c>
    </row>
    <row r="234" spans="1:18" ht="19.5" thickBot="1" x14ac:dyDescent="0.35">
      <c r="A234" s="87" t="s">
        <v>156</v>
      </c>
      <c r="B234" s="10" t="s">
        <v>69</v>
      </c>
      <c r="C234" s="6"/>
      <c r="D234" s="10" t="s">
        <v>31</v>
      </c>
      <c r="E234" s="37"/>
      <c r="F234" s="37"/>
      <c r="G234" s="6">
        <v>1</v>
      </c>
      <c r="H234" s="6">
        <f>G234</f>
        <v>1</v>
      </c>
      <c r="I234" s="6">
        <v>1</v>
      </c>
      <c r="J234" s="6">
        <f>I234</f>
        <v>1</v>
      </c>
      <c r="K234" s="6">
        <f>G234-I234</f>
        <v>0</v>
      </c>
      <c r="L234" s="10" t="s">
        <v>31</v>
      </c>
      <c r="M234" s="6"/>
      <c r="N234" s="6"/>
      <c r="O234" s="54">
        <f>2400</f>
        <v>2400</v>
      </c>
      <c r="P234" s="44" t="s">
        <v>31</v>
      </c>
      <c r="Q234" s="54">
        <f>O234</f>
        <v>2400</v>
      </c>
      <c r="R234" s="54">
        <v>600</v>
      </c>
    </row>
    <row r="235" spans="1:18" ht="19.5" thickBot="1" x14ac:dyDescent="0.35">
      <c r="A235" s="89"/>
      <c r="B235" s="10" t="s">
        <v>70</v>
      </c>
      <c r="C235" s="6"/>
      <c r="D235" s="6" t="s">
        <v>148</v>
      </c>
      <c r="E235" s="37"/>
      <c r="F235" s="37"/>
      <c r="G235" s="6"/>
      <c r="H235" s="6"/>
      <c r="I235" s="6"/>
      <c r="J235" s="6"/>
      <c r="K235" s="6"/>
      <c r="L235" s="6"/>
      <c r="M235" s="39">
        <v>46016</v>
      </c>
      <c r="N235" s="39">
        <v>46016</v>
      </c>
      <c r="O235" s="6"/>
      <c r="P235" s="6"/>
      <c r="Q235" s="6"/>
      <c r="R235" s="6"/>
    </row>
    <row r="236" spans="1:18" ht="19.5" thickBot="1" x14ac:dyDescent="0.35">
      <c r="A236" s="87" t="s">
        <v>157</v>
      </c>
      <c r="B236" s="10" t="s">
        <v>69</v>
      </c>
      <c r="C236" s="6"/>
      <c r="D236" s="10" t="s">
        <v>31</v>
      </c>
      <c r="E236" s="37"/>
      <c r="F236" s="37"/>
      <c r="G236" s="6">
        <v>13</v>
      </c>
      <c r="H236" s="6">
        <f>G236</f>
        <v>13</v>
      </c>
      <c r="I236" s="6">
        <v>13</v>
      </c>
      <c r="J236" s="6">
        <f>I236</f>
        <v>13</v>
      </c>
      <c r="K236" s="6">
        <f>G236-I236</f>
        <v>0</v>
      </c>
      <c r="L236" s="10" t="s">
        <v>31</v>
      </c>
      <c r="M236" s="6"/>
      <c r="N236" s="6"/>
      <c r="O236" s="54">
        <v>29400</v>
      </c>
      <c r="P236" s="44" t="s">
        <v>31</v>
      </c>
      <c r="Q236" s="54">
        <f>O236</f>
        <v>29400</v>
      </c>
      <c r="R236" s="54">
        <v>7950</v>
      </c>
    </row>
    <row r="237" spans="1:18" ht="19.5" thickBot="1" x14ac:dyDescent="0.35">
      <c r="A237" s="89"/>
      <c r="B237" s="10" t="s">
        <v>70</v>
      </c>
      <c r="C237" s="6"/>
      <c r="D237" s="6" t="s">
        <v>148</v>
      </c>
      <c r="E237" s="37"/>
      <c r="F237" s="37"/>
      <c r="G237" s="6"/>
      <c r="H237" s="6"/>
      <c r="I237" s="6"/>
      <c r="J237" s="6"/>
      <c r="K237" s="6"/>
      <c r="L237" s="6"/>
      <c r="M237" s="39">
        <v>46016</v>
      </c>
      <c r="N237" s="39">
        <v>46016</v>
      </c>
      <c r="O237" s="6"/>
      <c r="P237" s="6"/>
      <c r="Q237" s="6"/>
      <c r="R237" s="6"/>
    </row>
    <row r="238" spans="1:18" ht="19.5" thickBot="1" x14ac:dyDescent="0.35">
      <c r="A238" s="87" t="s">
        <v>159</v>
      </c>
      <c r="B238" s="10" t="s">
        <v>69</v>
      </c>
      <c r="C238" s="6"/>
      <c r="D238" s="10" t="s">
        <v>31</v>
      </c>
      <c r="E238" s="37"/>
      <c r="F238" s="37"/>
      <c r="G238" s="6">
        <v>37</v>
      </c>
      <c r="H238" s="6">
        <f>G238</f>
        <v>37</v>
      </c>
      <c r="I238" s="6">
        <v>37</v>
      </c>
      <c r="J238" s="6">
        <f>I238</f>
        <v>37</v>
      </c>
      <c r="K238" s="6">
        <f>G238-I238</f>
        <v>0</v>
      </c>
      <c r="L238" s="10" t="s">
        <v>31</v>
      </c>
      <c r="M238" s="6"/>
      <c r="N238" s="6"/>
      <c r="O238" s="54">
        <v>89400</v>
      </c>
      <c r="P238" s="44" t="s">
        <v>31</v>
      </c>
      <c r="Q238" s="54">
        <f>O238</f>
        <v>89400</v>
      </c>
      <c r="R238" s="54">
        <v>23700</v>
      </c>
    </row>
    <row r="239" spans="1:18" ht="19.5" thickBot="1" x14ac:dyDescent="0.35">
      <c r="A239" s="89"/>
      <c r="B239" s="10" t="s">
        <v>70</v>
      </c>
      <c r="C239" s="6"/>
      <c r="D239" s="6" t="s">
        <v>148</v>
      </c>
      <c r="E239" s="37"/>
      <c r="F239" s="37"/>
      <c r="G239" s="6"/>
      <c r="H239" s="6"/>
      <c r="I239" s="6"/>
      <c r="J239" s="6"/>
      <c r="K239" s="6"/>
      <c r="L239" s="6"/>
      <c r="M239" s="39">
        <v>46016</v>
      </c>
      <c r="N239" s="39">
        <v>46016</v>
      </c>
      <c r="O239" s="6"/>
      <c r="P239" s="6"/>
      <c r="Q239" s="6"/>
      <c r="R239" s="6"/>
    </row>
    <row r="240" spans="1:18" ht="19.5" thickBot="1" x14ac:dyDescent="0.35">
      <c r="A240" s="87" t="s">
        <v>161</v>
      </c>
      <c r="B240" s="10" t="s">
        <v>69</v>
      </c>
      <c r="C240" s="6"/>
      <c r="D240" s="10" t="s">
        <v>31</v>
      </c>
      <c r="E240" s="37"/>
      <c r="F240" s="37"/>
      <c r="G240" s="6">
        <v>1</v>
      </c>
      <c r="H240" s="6">
        <f>G240</f>
        <v>1</v>
      </c>
      <c r="I240" s="6">
        <v>1</v>
      </c>
      <c r="J240" s="6">
        <f>I240</f>
        <v>1</v>
      </c>
      <c r="K240" s="6">
        <f>G240-I240</f>
        <v>0</v>
      </c>
      <c r="L240" s="10" t="s">
        <v>31</v>
      </c>
      <c r="M240" s="6"/>
      <c r="N240" s="6"/>
      <c r="O240" s="54">
        <v>1200</v>
      </c>
      <c r="P240" s="44" t="s">
        <v>31</v>
      </c>
      <c r="Q240" s="54">
        <f>O240</f>
        <v>1200</v>
      </c>
      <c r="R240" s="54">
        <v>600</v>
      </c>
    </row>
    <row r="241" spans="1:18" ht="19.5" thickBot="1" x14ac:dyDescent="0.35">
      <c r="A241" s="89"/>
      <c r="B241" s="10" t="s">
        <v>70</v>
      </c>
      <c r="C241" s="6"/>
      <c r="D241" s="6" t="s">
        <v>148</v>
      </c>
      <c r="E241" s="37"/>
      <c r="F241" s="37"/>
      <c r="G241" s="6"/>
      <c r="H241" s="6"/>
      <c r="I241" s="6"/>
      <c r="J241" s="6"/>
      <c r="K241" s="6"/>
      <c r="L241" s="6"/>
      <c r="M241" s="39">
        <v>46016</v>
      </c>
      <c r="N241" s="39">
        <v>46016</v>
      </c>
      <c r="O241" s="6"/>
      <c r="P241" s="6"/>
      <c r="Q241" s="6"/>
      <c r="R241" s="6"/>
    </row>
    <row r="242" spans="1:18" ht="19.5" thickBot="1" x14ac:dyDescent="0.35">
      <c r="A242" s="87" t="s">
        <v>162</v>
      </c>
      <c r="B242" s="10" t="s">
        <v>69</v>
      </c>
      <c r="C242" s="6"/>
      <c r="D242" s="10" t="s">
        <v>31</v>
      </c>
      <c r="E242" s="37"/>
      <c r="F242" s="37"/>
      <c r="G242" s="6">
        <v>65</v>
      </c>
      <c r="H242" s="6">
        <f>G242</f>
        <v>65</v>
      </c>
      <c r="I242" s="6">
        <v>65</v>
      </c>
      <c r="J242" s="6">
        <f>I242</f>
        <v>65</v>
      </c>
      <c r="K242" s="6">
        <f>G242-I242</f>
        <v>0</v>
      </c>
      <c r="L242" s="10" t="s">
        <v>31</v>
      </c>
      <c r="M242" s="6"/>
      <c r="N242" s="6"/>
      <c r="O242" s="54">
        <v>156900</v>
      </c>
      <c r="P242" s="44" t="s">
        <v>31</v>
      </c>
      <c r="Q242" s="54">
        <f>O242</f>
        <v>156900</v>
      </c>
      <c r="R242" s="54">
        <v>42300</v>
      </c>
    </row>
    <row r="243" spans="1:18" ht="19.5" thickBot="1" x14ac:dyDescent="0.35">
      <c r="A243" s="89"/>
      <c r="B243" s="10" t="s">
        <v>70</v>
      </c>
      <c r="C243" s="6"/>
      <c r="D243" s="6" t="s">
        <v>148</v>
      </c>
      <c r="E243" s="37"/>
      <c r="F243" s="37"/>
      <c r="G243" s="6"/>
      <c r="H243" s="6"/>
      <c r="I243" s="6"/>
      <c r="J243" s="6"/>
      <c r="K243" s="6"/>
      <c r="L243" s="6"/>
      <c r="M243" s="39">
        <v>46016</v>
      </c>
      <c r="N243" s="39">
        <v>46016</v>
      </c>
      <c r="O243" s="6"/>
      <c r="P243" s="6"/>
      <c r="Q243" s="6"/>
      <c r="R243" s="6"/>
    </row>
    <row r="244" spans="1:18" ht="19.5" thickBot="1" x14ac:dyDescent="0.35">
      <c r="A244" s="87" t="s">
        <v>164</v>
      </c>
      <c r="B244" s="10" t="s">
        <v>69</v>
      </c>
      <c r="C244" s="6"/>
      <c r="D244" s="10" t="s">
        <v>31</v>
      </c>
      <c r="E244" s="37"/>
      <c r="F244" s="37"/>
      <c r="G244" s="6">
        <v>25</v>
      </c>
      <c r="H244" s="6">
        <f>G244</f>
        <v>25</v>
      </c>
      <c r="I244" s="6">
        <v>25</v>
      </c>
      <c r="J244" s="6">
        <f>I244</f>
        <v>25</v>
      </c>
      <c r="K244" s="6">
        <f>G244-I244</f>
        <v>0</v>
      </c>
      <c r="L244" s="10" t="s">
        <v>31</v>
      </c>
      <c r="M244" s="6"/>
      <c r="N244" s="6"/>
      <c r="O244" s="54">
        <v>53100</v>
      </c>
      <c r="P244" s="44" t="s">
        <v>31</v>
      </c>
      <c r="Q244" s="54">
        <f>O244</f>
        <v>53100</v>
      </c>
      <c r="R244" s="54">
        <v>15150</v>
      </c>
    </row>
    <row r="245" spans="1:18" ht="19.5" thickBot="1" x14ac:dyDescent="0.35">
      <c r="A245" s="89"/>
      <c r="B245" s="10" t="s">
        <v>70</v>
      </c>
      <c r="C245" s="6"/>
      <c r="D245" s="6" t="s">
        <v>148</v>
      </c>
      <c r="E245" s="37"/>
      <c r="F245" s="37"/>
      <c r="G245" s="6"/>
      <c r="H245" s="6"/>
      <c r="I245" s="6"/>
      <c r="J245" s="6"/>
      <c r="K245" s="6"/>
      <c r="L245" s="6"/>
      <c r="M245" s="39">
        <v>46016</v>
      </c>
      <c r="N245" s="39">
        <v>46016</v>
      </c>
      <c r="O245" s="6"/>
      <c r="P245" s="6"/>
      <c r="Q245" s="6"/>
      <c r="R245" s="6"/>
    </row>
    <row r="246" spans="1:18" s="65" customFormat="1" ht="66" customHeight="1" thickBot="1" x14ac:dyDescent="0.35">
      <c r="A246" s="90" t="s">
        <v>167</v>
      </c>
      <c r="B246" s="91"/>
      <c r="C246" s="59"/>
      <c r="D246" s="60" t="s">
        <v>152</v>
      </c>
      <c r="E246" s="61" t="s">
        <v>126</v>
      </c>
      <c r="F246" s="61">
        <v>796</v>
      </c>
      <c r="G246" s="62">
        <f t="shared" ref="G246:K246" si="3">G247+G250</f>
        <v>22</v>
      </c>
      <c r="H246" s="62">
        <f t="shared" si="3"/>
        <v>22</v>
      </c>
      <c r="I246" s="62">
        <f t="shared" si="3"/>
        <v>0</v>
      </c>
      <c r="J246" s="62">
        <f t="shared" si="3"/>
        <v>0</v>
      </c>
      <c r="K246" s="62">
        <f t="shared" si="3"/>
        <v>22</v>
      </c>
      <c r="L246" s="63" t="s">
        <v>31</v>
      </c>
      <c r="M246" s="63" t="s">
        <v>31</v>
      </c>
      <c r="N246" s="63" t="s">
        <v>31</v>
      </c>
      <c r="O246" s="64">
        <f>O247+O250</f>
        <v>852900</v>
      </c>
      <c r="P246" s="63" t="s">
        <v>31</v>
      </c>
      <c r="Q246" s="64">
        <f t="shared" ref="Q246:R246" si="4">Q247+Q250</f>
        <v>736264.58000000007</v>
      </c>
      <c r="R246" s="64">
        <f t="shared" si="4"/>
        <v>0</v>
      </c>
    </row>
    <row r="247" spans="1:18" ht="19.5" thickBot="1" x14ac:dyDescent="0.35">
      <c r="A247" s="87" t="s">
        <v>157</v>
      </c>
      <c r="B247" s="10" t="s">
        <v>69</v>
      </c>
      <c r="C247" s="6"/>
      <c r="D247" s="10" t="s">
        <v>31</v>
      </c>
      <c r="E247" s="37"/>
      <c r="F247" s="37"/>
      <c r="G247" s="6">
        <v>4</v>
      </c>
      <c r="H247" s="6">
        <f>G247</f>
        <v>4</v>
      </c>
      <c r="I247" s="6">
        <v>0</v>
      </c>
      <c r="J247" s="6">
        <f>I247</f>
        <v>0</v>
      </c>
      <c r="K247" s="6">
        <f>G247-I247</f>
        <v>4</v>
      </c>
      <c r="L247" s="10" t="s">
        <v>31</v>
      </c>
      <c r="M247" s="6"/>
      <c r="N247" s="6"/>
      <c r="O247" s="54">
        <f>171148.73+20517.17</f>
        <v>191665.90000000002</v>
      </c>
      <c r="P247" s="44" t="s">
        <v>31</v>
      </c>
      <c r="Q247" s="54">
        <f>O247</f>
        <v>191665.90000000002</v>
      </c>
      <c r="R247" s="54">
        <f>0</f>
        <v>0</v>
      </c>
    </row>
    <row r="248" spans="1:18" ht="45.75" thickBot="1" x14ac:dyDescent="0.35">
      <c r="A248" s="88"/>
      <c r="B248" s="10" t="s">
        <v>70</v>
      </c>
      <c r="C248" s="6"/>
      <c r="D248" s="48" t="s">
        <v>154</v>
      </c>
      <c r="E248" s="37"/>
      <c r="F248" s="37"/>
      <c r="G248" s="10" t="s">
        <v>31</v>
      </c>
      <c r="H248" s="6"/>
      <c r="I248" s="10" t="s">
        <v>31</v>
      </c>
      <c r="J248" s="6"/>
      <c r="K248" s="6"/>
      <c r="L248" s="10" t="s">
        <v>31</v>
      </c>
      <c r="M248" s="39">
        <v>45747</v>
      </c>
      <c r="N248" s="39">
        <v>45726</v>
      </c>
      <c r="O248" s="10" t="s">
        <v>31</v>
      </c>
      <c r="P248" s="10" t="s">
        <v>31</v>
      </c>
      <c r="Q248" s="10" t="s">
        <v>31</v>
      </c>
      <c r="R248" s="10" t="s">
        <v>31</v>
      </c>
    </row>
    <row r="249" spans="1:18" ht="19.5" thickBot="1" x14ac:dyDescent="0.35">
      <c r="A249" s="89"/>
      <c r="B249" s="10" t="s">
        <v>70</v>
      </c>
      <c r="C249" s="6"/>
      <c r="D249" s="49" t="s">
        <v>153</v>
      </c>
      <c r="E249" s="37"/>
      <c r="F249" s="37"/>
      <c r="G249" s="6"/>
      <c r="H249" s="6"/>
      <c r="I249" s="6"/>
      <c r="J249" s="6"/>
      <c r="K249" s="6"/>
      <c r="L249" s="6"/>
      <c r="M249" s="39">
        <v>45858</v>
      </c>
      <c r="N249" s="39">
        <v>45858</v>
      </c>
      <c r="O249" s="6"/>
      <c r="P249" s="6"/>
      <c r="Q249" s="6"/>
      <c r="R249" s="6"/>
    </row>
    <row r="250" spans="1:18" ht="19.5" thickBot="1" x14ac:dyDescent="0.35">
      <c r="A250" s="87" t="s">
        <v>163</v>
      </c>
      <c r="B250" s="10" t="s">
        <v>69</v>
      </c>
      <c r="C250" s="6"/>
      <c r="D250" s="10" t="s">
        <v>31</v>
      </c>
      <c r="E250" s="37"/>
      <c r="F250" s="37"/>
      <c r="G250" s="6">
        <v>18</v>
      </c>
      <c r="H250" s="6">
        <f>G250</f>
        <v>18</v>
      </c>
      <c r="I250" s="6">
        <v>0</v>
      </c>
      <c r="J250" s="6">
        <f>I250</f>
        <v>0</v>
      </c>
      <c r="K250" s="6">
        <f>G250-I250</f>
        <v>18</v>
      </c>
      <c r="L250" s="10" t="s">
        <v>31</v>
      </c>
      <c r="M250" s="6"/>
      <c r="N250" s="6"/>
      <c r="O250" s="54">
        <f>590451.27+70782.83</f>
        <v>661234.1</v>
      </c>
      <c r="P250" s="44" t="s">
        <v>31</v>
      </c>
      <c r="Q250" s="54">
        <f>486301.27+58297.41</f>
        <v>544598.68000000005</v>
      </c>
      <c r="R250" s="54">
        <f>0</f>
        <v>0</v>
      </c>
    </row>
    <row r="251" spans="1:18" ht="45.75" thickBot="1" x14ac:dyDescent="0.35">
      <c r="A251" s="88"/>
      <c r="B251" s="10" t="s">
        <v>70</v>
      </c>
      <c r="C251" s="6"/>
      <c r="D251" s="48" t="s">
        <v>154</v>
      </c>
      <c r="E251" s="37"/>
      <c r="F251" s="37"/>
      <c r="G251" s="10" t="s">
        <v>31</v>
      </c>
      <c r="H251" s="6"/>
      <c r="I251" s="10" t="s">
        <v>31</v>
      </c>
      <c r="J251" s="6"/>
      <c r="K251" s="6"/>
      <c r="L251" s="10" t="s">
        <v>31</v>
      </c>
      <c r="M251" s="39">
        <v>45747</v>
      </c>
      <c r="N251" s="39">
        <v>45727</v>
      </c>
      <c r="O251" s="10" t="s">
        <v>31</v>
      </c>
      <c r="P251" s="10" t="s">
        <v>31</v>
      </c>
      <c r="Q251" s="10" t="s">
        <v>31</v>
      </c>
      <c r="R251" s="10" t="s">
        <v>31</v>
      </c>
    </row>
    <row r="252" spans="1:18" ht="19.5" thickBot="1" x14ac:dyDescent="0.35">
      <c r="A252" s="89"/>
      <c r="B252" s="10" t="s">
        <v>70</v>
      </c>
      <c r="C252" s="6"/>
      <c r="D252" s="49" t="s">
        <v>153</v>
      </c>
      <c r="E252" s="37"/>
      <c r="F252" s="37"/>
      <c r="G252" s="6"/>
      <c r="H252" s="6"/>
      <c r="I252" s="6"/>
      <c r="J252" s="6"/>
      <c r="K252" s="6"/>
      <c r="L252" s="6"/>
      <c r="M252" s="39">
        <v>45858</v>
      </c>
      <c r="N252" s="39">
        <v>45848</v>
      </c>
      <c r="O252" s="6"/>
      <c r="P252" s="6"/>
      <c r="Q252" s="6"/>
      <c r="R252" s="6"/>
    </row>
    <row r="253" spans="1:18" s="65" customFormat="1" ht="74.45" customHeight="1" thickBot="1" x14ac:dyDescent="0.35">
      <c r="A253" s="90" t="s">
        <v>178</v>
      </c>
      <c r="B253" s="91"/>
      <c r="C253" s="59"/>
      <c r="D253" s="60" t="s">
        <v>152</v>
      </c>
      <c r="E253" s="61" t="s">
        <v>125</v>
      </c>
      <c r="F253" s="61">
        <v>744</v>
      </c>
      <c r="G253" s="69">
        <v>1</v>
      </c>
      <c r="H253" s="69">
        <v>1</v>
      </c>
      <c r="I253" s="69">
        <f>R253/Q253</f>
        <v>0</v>
      </c>
      <c r="J253" s="69">
        <f>I253</f>
        <v>0</v>
      </c>
      <c r="K253" s="69">
        <f>H253-J253</f>
        <v>1</v>
      </c>
      <c r="L253" s="63" t="s">
        <v>31</v>
      </c>
      <c r="M253" s="63" t="s">
        <v>31</v>
      </c>
      <c r="N253" s="63" t="s">
        <v>31</v>
      </c>
      <c r="O253" s="64">
        <f>O254</f>
        <v>2615800</v>
      </c>
      <c r="P253" s="63" t="s">
        <v>31</v>
      </c>
      <c r="Q253" s="64">
        <f>O253</f>
        <v>2615800</v>
      </c>
      <c r="R253" s="64">
        <f>R254</f>
        <v>0</v>
      </c>
    </row>
    <row r="254" spans="1:18" ht="19.5" thickBot="1" x14ac:dyDescent="0.35">
      <c r="A254" s="87" t="s">
        <v>163</v>
      </c>
      <c r="B254" s="10" t="s">
        <v>69</v>
      </c>
      <c r="C254" s="6"/>
      <c r="D254" s="10" t="s">
        <v>31</v>
      </c>
      <c r="E254" s="37"/>
      <c r="F254" s="37"/>
      <c r="G254" s="43">
        <v>1</v>
      </c>
      <c r="H254" s="43">
        <v>1</v>
      </c>
      <c r="I254" s="43">
        <f>R254/Q254</f>
        <v>0</v>
      </c>
      <c r="J254" s="43">
        <f>I254</f>
        <v>0</v>
      </c>
      <c r="K254" s="43">
        <f>H254-J254</f>
        <v>1</v>
      </c>
      <c r="L254" s="10" t="s">
        <v>31</v>
      </c>
      <c r="M254" s="6"/>
      <c r="N254" s="6"/>
      <c r="O254" s="54">
        <f>2550800+65000</f>
        <v>2615800</v>
      </c>
      <c r="P254" s="44" t="s">
        <v>31</v>
      </c>
      <c r="Q254" s="54">
        <f>O254</f>
        <v>2615800</v>
      </c>
      <c r="R254" s="54">
        <v>0</v>
      </c>
    </row>
    <row r="255" spans="1:18" ht="45.75" thickBot="1" x14ac:dyDescent="0.35">
      <c r="A255" s="88"/>
      <c r="B255" s="10" t="s">
        <v>70</v>
      </c>
      <c r="C255" s="6"/>
      <c r="D255" s="48" t="s">
        <v>154</v>
      </c>
      <c r="E255" s="37"/>
      <c r="F255" s="37"/>
      <c r="G255" s="10" t="s">
        <v>31</v>
      </c>
      <c r="H255" s="6"/>
      <c r="I255" s="10" t="s">
        <v>31</v>
      </c>
      <c r="J255" s="6"/>
      <c r="K255" s="6"/>
      <c r="L255" s="10" t="s">
        <v>31</v>
      </c>
      <c r="M255" s="39">
        <v>45747</v>
      </c>
      <c r="N255" s="39">
        <v>45740</v>
      </c>
      <c r="O255" s="10" t="s">
        <v>31</v>
      </c>
      <c r="P255" s="10" t="s">
        <v>31</v>
      </c>
      <c r="Q255" s="10" t="s">
        <v>31</v>
      </c>
      <c r="R255" s="10" t="s">
        <v>31</v>
      </c>
    </row>
    <row r="256" spans="1:18" ht="19.5" thickBot="1" x14ac:dyDescent="0.35">
      <c r="A256" s="89"/>
      <c r="B256" s="10" t="s">
        <v>70</v>
      </c>
      <c r="C256" s="6"/>
      <c r="D256" s="49" t="s">
        <v>153</v>
      </c>
      <c r="E256" s="37"/>
      <c r="F256" s="37"/>
      <c r="G256" s="6"/>
      <c r="H256" s="6"/>
      <c r="I256" s="6"/>
      <c r="J256" s="6"/>
      <c r="K256" s="6"/>
      <c r="L256" s="6"/>
      <c r="M256" s="39">
        <v>45869</v>
      </c>
      <c r="N256" s="39">
        <v>45869</v>
      </c>
      <c r="O256" s="6"/>
      <c r="P256" s="6"/>
      <c r="Q256" s="6"/>
      <c r="R256" s="6"/>
    </row>
    <row r="257" spans="1:18" s="65" customFormat="1" ht="70.900000000000006" customHeight="1" thickBot="1" x14ac:dyDescent="0.35">
      <c r="A257" s="90" t="s">
        <v>177</v>
      </c>
      <c r="B257" s="91"/>
      <c r="C257" s="59"/>
      <c r="D257" s="60" t="s">
        <v>123</v>
      </c>
      <c r="E257" s="61" t="s">
        <v>126</v>
      </c>
      <c r="F257" s="61">
        <v>796</v>
      </c>
      <c r="G257" s="59">
        <v>300</v>
      </c>
      <c r="H257" s="59">
        <f>G257</f>
        <v>300</v>
      </c>
      <c r="I257" s="59">
        <v>0</v>
      </c>
      <c r="J257" s="59">
        <f>I257</f>
        <v>0</v>
      </c>
      <c r="K257" s="59">
        <f>G257-I257</f>
        <v>300</v>
      </c>
      <c r="L257" s="63" t="s">
        <v>31</v>
      </c>
      <c r="M257" s="59"/>
      <c r="N257" s="59"/>
      <c r="O257" s="70">
        <f>O258</f>
        <v>11180769.23</v>
      </c>
      <c r="P257" s="71" t="s">
        <v>31</v>
      </c>
      <c r="Q257" s="70">
        <f>Q258</f>
        <v>11180769.23</v>
      </c>
      <c r="R257" s="70">
        <f>R258</f>
        <v>0</v>
      </c>
    </row>
    <row r="258" spans="1:18" s="53" customFormat="1" ht="18.600000000000001" customHeight="1" thickBot="1" x14ac:dyDescent="0.35">
      <c r="A258" s="87" t="s">
        <v>163</v>
      </c>
      <c r="B258" s="47" t="s">
        <v>69</v>
      </c>
      <c r="C258" s="49"/>
      <c r="D258" s="10" t="s">
        <v>31</v>
      </c>
      <c r="E258" s="57"/>
      <c r="F258" s="57"/>
      <c r="G258" s="6">
        <v>300</v>
      </c>
      <c r="H258" s="6">
        <f>G258</f>
        <v>300</v>
      </c>
      <c r="I258" s="6">
        <v>0</v>
      </c>
      <c r="J258" s="6">
        <f>I258</f>
        <v>0</v>
      </c>
      <c r="K258" s="6">
        <f>G258-I258</f>
        <v>300</v>
      </c>
      <c r="L258" s="47" t="s">
        <v>31</v>
      </c>
      <c r="M258" s="49"/>
      <c r="N258" s="49"/>
      <c r="O258" s="56">
        <v>11180769.23</v>
      </c>
      <c r="P258" s="55" t="s">
        <v>31</v>
      </c>
      <c r="Q258" s="56">
        <f>O258</f>
        <v>11180769.23</v>
      </c>
      <c r="R258" s="56">
        <v>0</v>
      </c>
    </row>
    <row r="259" spans="1:18" ht="30.75" thickBot="1" x14ac:dyDescent="0.35">
      <c r="A259" s="88"/>
      <c r="B259" s="10" t="s">
        <v>70</v>
      </c>
      <c r="C259" s="6"/>
      <c r="D259" s="42" t="s">
        <v>150</v>
      </c>
      <c r="E259" s="37"/>
      <c r="F259" s="37"/>
      <c r="G259" s="10" t="s">
        <v>31</v>
      </c>
      <c r="H259" s="6"/>
      <c r="I259" s="10" t="s">
        <v>31</v>
      </c>
      <c r="J259" s="6"/>
      <c r="K259" s="6"/>
      <c r="L259" s="10" t="s">
        <v>31</v>
      </c>
      <c r="M259" s="39">
        <v>45763</v>
      </c>
      <c r="N259" s="39">
        <v>45763</v>
      </c>
      <c r="O259" s="10" t="s">
        <v>31</v>
      </c>
      <c r="P259" s="10" t="s">
        <v>31</v>
      </c>
      <c r="Q259" s="10" t="s">
        <v>31</v>
      </c>
      <c r="R259" s="10" t="s">
        <v>31</v>
      </c>
    </row>
    <row r="260" spans="1:18" ht="30.75" thickBot="1" x14ac:dyDescent="0.35">
      <c r="A260" s="89"/>
      <c r="B260" s="10" t="s">
        <v>70</v>
      </c>
      <c r="C260" s="6"/>
      <c r="D260" s="42" t="s">
        <v>151</v>
      </c>
      <c r="E260" s="37"/>
      <c r="F260" s="37"/>
      <c r="G260" s="6"/>
      <c r="H260" s="6"/>
      <c r="I260" s="6"/>
      <c r="J260" s="6"/>
      <c r="K260" s="6"/>
      <c r="L260" s="6"/>
      <c r="M260" s="39">
        <v>45869</v>
      </c>
      <c r="N260" s="39">
        <v>45869</v>
      </c>
      <c r="O260" s="6"/>
      <c r="P260" s="6"/>
      <c r="Q260" s="6"/>
      <c r="R260" s="6"/>
    </row>
    <row r="261" spans="1:18" s="65" customFormat="1" ht="89.45" customHeight="1" thickBot="1" x14ac:dyDescent="0.35">
      <c r="A261" s="90" t="s">
        <v>179</v>
      </c>
      <c r="B261" s="91"/>
      <c r="C261" s="59"/>
      <c r="D261" s="60" t="s">
        <v>122</v>
      </c>
      <c r="E261" s="61" t="s">
        <v>124</v>
      </c>
      <c r="F261" s="61">
        <v>792</v>
      </c>
      <c r="G261" s="59"/>
      <c r="H261" s="59"/>
      <c r="I261" s="59"/>
      <c r="J261" s="59"/>
      <c r="K261" s="59"/>
      <c r="L261" s="59"/>
      <c r="M261" s="63" t="s">
        <v>31</v>
      </c>
      <c r="N261" s="63" t="s">
        <v>31</v>
      </c>
      <c r="O261" s="64">
        <f>O262</f>
        <v>308570</v>
      </c>
      <c r="P261" s="63" t="s">
        <v>31</v>
      </c>
      <c r="Q261" s="64">
        <f>Q262</f>
        <v>308570</v>
      </c>
      <c r="R261" s="64">
        <f>R262</f>
        <v>15000</v>
      </c>
    </row>
    <row r="262" spans="1:18" ht="19.5" thickBot="1" x14ac:dyDescent="0.35">
      <c r="A262" s="87" t="s">
        <v>363</v>
      </c>
      <c r="B262" s="10" t="s">
        <v>69</v>
      </c>
      <c r="C262" s="6"/>
      <c r="D262" s="10" t="s">
        <v>31</v>
      </c>
      <c r="E262" s="37"/>
      <c r="F262" s="37"/>
      <c r="G262" s="67">
        <v>1000</v>
      </c>
      <c r="H262" s="67">
        <f>G262</f>
        <v>1000</v>
      </c>
      <c r="I262" s="67">
        <v>0</v>
      </c>
      <c r="J262" s="67">
        <f>I262</f>
        <v>0</v>
      </c>
      <c r="K262" s="67">
        <f>G262-I262</f>
        <v>1000</v>
      </c>
      <c r="L262" s="10" t="s">
        <v>31</v>
      </c>
      <c r="M262" s="6"/>
      <c r="N262" s="6"/>
      <c r="O262" s="54">
        <v>308570</v>
      </c>
      <c r="P262" s="44" t="s">
        <v>31</v>
      </c>
      <c r="Q262" s="54">
        <f>O262</f>
        <v>308570</v>
      </c>
      <c r="R262" s="54">
        <f>15000</f>
        <v>15000</v>
      </c>
    </row>
    <row r="263" spans="1:18" ht="19.5" thickBot="1" x14ac:dyDescent="0.35">
      <c r="A263" s="88"/>
      <c r="B263" s="10" t="s">
        <v>70</v>
      </c>
      <c r="C263" s="6"/>
      <c r="D263" s="6" t="s">
        <v>149</v>
      </c>
      <c r="E263" s="37"/>
      <c r="F263" s="37"/>
      <c r="G263" s="10" t="s">
        <v>31</v>
      </c>
      <c r="H263" s="6"/>
      <c r="I263" s="10" t="s">
        <v>31</v>
      </c>
      <c r="J263" s="6"/>
      <c r="K263" s="6"/>
      <c r="L263" s="10" t="s">
        <v>31</v>
      </c>
      <c r="M263" s="39">
        <v>45777</v>
      </c>
      <c r="N263" s="39">
        <v>45777</v>
      </c>
      <c r="O263" s="10" t="s">
        <v>31</v>
      </c>
      <c r="P263" s="10" t="s">
        <v>31</v>
      </c>
      <c r="Q263" s="10" t="s">
        <v>31</v>
      </c>
      <c r="R263" s="10" t="s">
        <v>31</v>
      </c>
    </row>
    <row r="264" spans="1:18" ht="19.5" thickBot="1" x14ac:dyDescent="0.35">
      <c r="A264" s="89"/>
      <c r="B264" s="10" t="s">
        <v>70</v>
      </c>
      <c r="C264" s="6"/>
      <c r="D264" s="6" t="s">
        <v>362</v>
      </c>
      <c r="E264" s="37"/>
      <c r="F264" s="37"/>
      <c r="G264" s="6"/>
      <c r="H264" s="6"/>
      <c r="I264" s="6"/>
      <c r="J264" s="6"/>
      <c r="K264" s="6"/>
      <c r="L264" s="6"/>
      <c r="M264" s="39">
        <v>45807</v>
      </c>
      <c r="N264" s="52">
        <v>45807</v>
      </c>
      <c r="O264" s="6"/>
      <c r="P264" s="6"/>
      <c r="Q264" s="6"/>
      <c r="R264" s="6"/>
    </row>
    <row r="265" spans="1:18" s="65" customFormat="1" ht="69" customHeight="1" thickBot="1" x14ac:dyDescent="0.35">
      <c r="A265" s="90" t="s">
        <v>180</v>
      </c>
      <c r="B265" s="91"/>
      <c r="C265" s="59"/>
      <c r="D265" s="60" t="s">
        <v>152</v>
      </c>
      <c r="E265" s="61" t="s">
        <v>125</v>
      </c>
      <c r="F265" s="61">
        <v>744</v>
      </c>
      <c r="G265" s="69">
        <v>1</v>
      </c>
      <c r="H265" s="69">
        <v>1</v>
      </c>
      <c r="I265" s="69">
        <f>R265/Q265</f>
        <v>0</v>
      </c>
      <c r="J265" s="69">
        <f>I265</f>
        <v>0</v>
      </c>
      <c r="K265" s="69">
        <f>H265-J265</f>
        <v>1</v>
      </c>
      <c r="L265" s="59"/>
      <c r="M265" s="63" t="s">
        <v>31</v>
      </c>
      <c r="N265" s="63" t="s">
        <v>31</v>
      </c>
      <c r="O265" s="64">
        <f>O266</f>
        <v>5923562</v>
      </c>
      <c r="P265" s="63" t="s">
        <v>31</v>
      </c>
      <c r="Q265" s="64">
        <f>Q266</f>
        <v>5923562</v>
      </c>
      <c r="R265" s="64">
        <f>R266</f>
        <v>0</v>
      </c>
    </row>
    <row r="266" spans="1:18" ht="19.5" thickBot="1" x14ac:dyDescent="0.35">
      <c r="A266" s="87" t="s">
        <v>166</v>
      </c>
      <c r="B266" s="10" t="s">
        <v>69</v>
      </c>
      <c r="C266" s="6"/>
      <c r="D266" s="47" t="s">
        <v>31</v>
      </c>
      <c r="E266" s="37"/>
      <c r="F266" s="37"/>
      <c r="G266" s="58">
        <v>1</v>
      </c>
      <c r="H266" s="58">
        <v>1</v>
      </c>
      <c r="I266" s="58">
        <f>R266/Q266</f>
        <v>0</v>
      </c>
      <c r="J266" s="58">
        <f>I266</f>
        <v>0</v>
      </c>
      <c r="K266" s="58">
        <f>H266-J266</f>
        <v>1</v>
      </c>
      <c r="L266" s="47" t="s">
        <v>31</v>
      </c>
      <c r="M266" s="49"/>
      <c r="N266" s="49"/>
      <c r="O266" s="56">
        <v>5923562</v>
      </c>
      <c r="P266" s="55" t="s">
        <v>31</v>
      </c>
      <c r="Q266" s="56">
        <f>O266</f>
        <v>5923562</v>
      </c>
      <c r="R266" s="56">
        <v>0</v>
      </c>
    </row>
    <row r="267" spans="1:18" ht="45.75" thickBot="1" x14ac:dyDescent="0.35">
      <c r="A267" s="88"/>
      <c r="B267" s="10" t="s">
        <v>70</v>
      </c>
      <c r="C267" s="6"/>
      <c r="D267" s="48" t="s">
        <v>154</v>
      </c>
      <c r="E267" s="37"/>
      <c r="F267" s="37"/>
      <c r="G267" s="10" t="s">
        <v>31</v>
      </c>
      <c r="H267" s="6"/>
      <c r="I267" s="10" t="s">
        <v>31</v>
      </c>
      <c r="J267" s="6"/>
      <c r="K267" s="6"/>
      <c r="L267" s="10" t="s">
        <v>31</v>
      </c>
      <c r="M267" s="39">
        <v>45839</v>
      </c>
      <c r="N267" s="39">
        <v>45839</v>
      </c>
      <c r="O267" s="10" t="s">
        <v>31</v>
      </c>
      <c r="P267" s="10" t="s">
        <v>31</v>
      </c>
      <c r="Q267" s="10" t="s">
        <v>31</v>
      </c>
      <c r="R267" s="10" t="s">
        <v>31</v>
      </c>
    </row>
    <row r="268" spans="1:18" ht="19.5" thickBot="1" x14ac:dyDescent="0.35">
      <c r="A268" s="89"/>
      <c r="B268" s="10" t="s">
        <v>70</v>
      </c>
      <c r="C268" s="6"/>
      <c r="D268" s="49" t="s">
        <v>153</v>
      </c>
      <c r="E268" s="37"/>
      <c r="F268" s="37"/>
      <c r="G268" s="6"/>
      <c r="H268" s="6"/>
      <c r="I268" s="6"/>
      <c r="J268" s="6"/>
      <c r="K268" s="6"/>
      <c r="L268" s="6"/>
      <c r="M268" s="39">
        <v>46016</v>
      </c>
      <c r="N268" s="39">
        <v>46016</v>
      </c>
      <c r="O268" s="6"/>
      <c r="P268" s="6"/>
      <c r="Q268" s="6"/>
      <c r="R268" s="6"/>
    </row>
    <row r="269" spans="1:18" s="65" customFormat="1" ht="75.599999999999994" customHeight="1" thickBot="1" x14ac:dyDescent="0.35">
      <c r="A269" s="90" t="s">
        <v>181</v>
      </c>
      <c r="B269" s="91"/>
      <c r="C269" s="59"/>
      <c r="D269" s="60" t="s">
        <v>152</v>
      </c>
      <c r="E269" s="61" t="s">
        <v>125</v>
      </c>
      <c r="F269" s="61">
        <v>744</v>
      </c>
      <c r="G269" s="69">
        <f>G270</f>
        <v>1</v>
      </c>
      <c r="H269" s="69">
        <f t="shared" ref="H269:K269" si="5">H270</f>
        <v>1</v>
      </c>
      <c r="I269" s="69">
        <f t="shared" si="5"/>
        <v>0</v>
      </c>
      <c r="J269" s="69">
        <f t="shared" si="5"/>
        <v>0</v>
      </c>
      <c r="K269" s="69">
        <f t="shared" si="5"/>
        <v>1</v>
      </c>
      <c r="L269" s="59"/>
      <c r="M269" s="63" t="s">
        <v>31</v>
      </c>
      <c r="N269" s="63" t="s">
        <v>31</v>
      </c>
      <c r="O269" s="64">
        <f>O270</f>
        <v>2587400</v>
      </c>
      <c r="P269" s="63" t="s">
        <v>31</v>
      </c>
      <c r="Q269" s="64">
        <f>Q270</f>
        <v>2587400</v>
      </c>
      <c r="R269" s="64">
        <f>R270</f>
        <v>0</v>
      </c>
    </row>
    <row r="270" spans="1:18" ht="18.600000000000001" customHeight="1" thickBot="1" x14ac:dyDescent="0.35">
      <c r="A270" s="87" t="s">
        <v>166</v>
      </c>
      <c r="B270" s="10" t="s">
        <v>69</v>
      </c>
      <c r="C270" s="6"/>
      <c r="D270" s="47" t="s">
        <v>31</v>
      </c>
      <c r="E270" s="37"/>
      <c r="F270" s="37"/>
      <c r="G270" s="58">
        <v>1</v>
      </c>
      <c r="H270" s="58">
        <v>1</v>
      </c>
      <c r="I270" s="58">
        <f>R270/Q270</f>
        <v>0</v>
      </c>
      <c r="J270" s="58">
        <f>I270</f>
        <v>0</v>
      </c>
      <c r="K270" s="58">
        <f>H270-J270</f>
        <v>1</v>
      </c>
      <c r="L270" s="47" t="s">
        <v>31</v>
      </c>
      <c r="M270" s="49"/>
      <c r="N270" s="49"/>
      <c r="O270" s="56">
        <v>2587400</v>
      </c>
      <c r="P270" s="55" t="s">
        <v>31</v>
      </c>
      <c r="Q270" s="56">
        <f>O270</f>
        <v>2587400</v>
      </c>
      <c r="R270" s="56">
        <v>0</v>
      </c>
    </row>
    <row r="271" spans="1:18" ht="45.75" thickBot="1" x14ac:dyDescent="0.35">
      <c r="A271" s="88"/>
      <c r="B271" s="10" t="s">
        <v>70</v>
      </c>
      <c r="C271" s="6"/>
      <c r="D271" s="48" t="s">
        <v>154</v>
      </c>
      <c r="E271" s="37"/>
      <c r="F271" s="37"/>
      <c r="G271" s="10" t="s">
        <v>31</v>
      </c>
      <c r="H271" s="6"/>
      <c r="I271" s="10" t="s">
        <v>31</v>
      </c>
      <c r="J271" s="6"/>
      <c r="K271" s="6"/>
      <c r="L271" s="10" t="s">
        <v>31</v>
      </c>
      <c r="M271" s="39">
        <v>45839</v>
      </c>
      <c r="N271" s="39">
        <v>45839</v>
      </c>
      <c r="O271" s="10" t="s">
        <v>31</v>
      </c>
      <c r="P271" s="10" t="s">
        <v>31</v>
      </c>
      <c r="Q271" s="10" t="s">
        <v>31</v>
      </c>
      <c r="R271" s="10" t="s">
        <v>31</v>
      </c>
    </row>
    <row r="272" spans="1:18" ht="19.5" thickBot="1" x14ac:dyDescent="0.35">
      <c r="A272" s="89"/>
      <c r="B272" s="10" t="s">
        <v>70</v>
      </c>
      <c r="C272" s="6"/>
      <c r="D272" s="49" t="s">
        <v>153</v>
      </c>
      <c r="E272" s="37"/>
      <c r="F272" s="37"/>
      <c r="G272" s="6"/>
      <c r="H272" s="6"/>
      <c r="I272" s="6"/>
      <c r="J272" s="6"/>
      <c r="K272" s="6"/>
      <c r="L272" s="6"/>
      <c r="M272" s="39">
        <v>46016</v>
      </c>
      <c r="N272" s="39">
        <v>46016</v>
      </c>
      <c r="O272" s="6"/>
      <c r="P272" s="6"/>
      <c r="Q272" s="6"/>
      <c r="R272" s="6"/>
    </row>
    <row r="273" spans="1:18" x14ac:dyDescent="0.3">
      <c r="A273" s="33"/>
      <c r="B273" s="36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</row>
    <row r="274" spans="1:18" x14ac:dyDescent="0.3">
      <c r="A274" s="33"/>
      <c r="B274" s="36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</row>
    <row r="275" spans="1:18" x14ac:dyDescent="0.3">
      <c r="A275" s="33"/>
      <c r="B275" s="36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</row>
    <row r="276" spans="1:18" x14ac:dyDescent="0.3">
      <c r="A276" s="33"/>
      <c r="B276" s="36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</row>
    <row r="277" spans="1:18" x14ac:dyDescent="0.3">
      <c r="A277" s="33"/>
      <c r="B277" s="36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</row>
    <row r="278" spans="1:18" x14ac:dyDescent="0.3">
      <c r="A278" s="33"/>
      <c r="B278" s="36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</row>
    <row r="279" spans="1:18" x14ac:dyDescent="0.3">
      <c r="A279" s="33"/>
      <c r="B279" s="36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</row>
    <row r="280" spans="1:18" x14ac:dyDescent="0.3">
      <c r="A280" s="33"/>
      <c r="B280" s="36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</row>
    <row r="281" spans="1:18" x14ac:dyDescent="0.3">
      <c r="A281" s="33"/>
      <c r="B281" s="36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</row>
    <row r="282" spans="1:18" x14ac:dyDescent="0.3">
      <c r="A282" s="33"/>
      <c r="B282" s="36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</row>
    <row r="283" spans="1:18" x14ac:dyDescent="0.3">
      <c r="A283" s="33"/>
      <c r="B283" s="36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</row>
    <row r="284" spans="1:18" x14ac:dyDescent="0.3">
      <c r="A284" s="33"/>
      <c r="B284" s="36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</row>
    <row r="285" spans="1:18" x14ac:dyDescent="0.3">
      <c r="A285" s="33"/>
      <c r="B285" s="36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</row>
    <row r="286" spans="1:18" x14ac:dyDescent="0.3">
      <c r="A286" s="33"/>
      <c r="B286" s="36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</row>
    <row r="287" spans="1:18" x14ac:dyDescent="0.3">
      <c r="A287" s="33"/>
      <c r="B287" s="36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</row>
    <row r="288" spans="1:18" x14ac:dyDescent="0.3">
      <c r="A288" s="33"/>
      <c r="B288" s="36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</row>
    <row r="289" spans="1:18" x14ac:dyDescent="0.3">
      <c r="A289" s="33"/>
      <c r="B289" s="36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</row>
    <row r="290" spans="1:18" x14ac:dyDescent="0.3">
      <c r="A290" s="33"/>
      <c r="B290" s="36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</row>
    <row r="291" spans="1:18" x14ac:dyDescent="0.3">
      <c r="A291" s="33"/>
      <c r="B291" s="36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</row>
    <row r="292" spans="1:18" x14ac:dyDescent="0.3">
      <c r="A292" s="33"/>
      <c r="B292" s="36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</row>
    <row r="293" spans="1:18" x14ac:dyDescent="0.3">
      <c r="A293" s="33"/>
      <c r="B293" s="36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</row>
    <row r="294" spans="1:18" x14ac:dyDescent="0.3">
      <c r="A294" s="33"/>
      <c r="B294" s="36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</row>
    <row r="295" spans="1:18" x14ac:dyDescent="0.3">
      <c r="A295" s="33"/>
      <c r="B295" s="36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</row>
    <row r="296" spans="1:18" x14ac:dyDescent="0.3">
      <c r="A296" s="33"/>
      <c r="B296" s="36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</row>
    <row r="298" spans="1:18" x14ac:dyDescent="0.3">
      <c r="A298" s="3"/>
    </row>
    <row r="299" spans="1:18" x14ac:dyDescent="0.3">
      <c r="A299" s="3" t="s">
        <v>71</v>
      </c>
    </row>
    <row r="300" spans="1:18" s="19" customFormat="1" ht="30" customHeight="1" x14ac:dyDescent="0.3">
      <c r="A300" s="92" t="s">
        <v>72</v>
      </c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18"/>
    </row>
    <row r="301" spans="1:18" s="19" customFormat="1" ht="30" customHeight="1" x14ac:dyDescent="0.3">
      <c r="A301" s="92" t="s">
        <v>73</v>
      </c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18"/>
    </row>
    <row r="302" spans="1:18" s="19" customFormat="1" ht="30" customHeight="1" x14ac:dyDescent="0.3">
      <c r="A302" s="92" t="s">
        <v>74</v>
      </c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18"/>
    </row>
    <row r="303" spans="1:18" s="19" customFormat="1" ht="30" customHeight="1" x14ac:dyDescent="0.3">
      <c r="A303" s="92" t="s">
        <v>75</v>
      </c>
      <c r="B303" s="92"/>
      <c r="C303" s="92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18"/>
    </row>
    <row r="304" spans="1:18" s="12" customFormat="1" x14ac:dyDescent="0.3">
      <c r="A304" s="94" t="s">
        <v>108</v>
      </c>
      <c r="B304" s="94"/>
      <c r="C304" s="94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17"/>
    </row>
    <row r="305" spans="1:18" s="12" customFormat="1" x14ac:dyDescent="0.3">
      <c r="A305" s="94" t="s">
        <v>109</v>
      </c>
      <c r="B305" s="94"/>
      <c r="C305" s="94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17"/>
    </row>
    <row r="306" spans="1:18" s="12" customFormat="1" x14ac:dyDescent="0.3">
      <c r="A306" s="94" t="s">
        <v>110</v>
      </c>
      <c r="B306" s="94"/>
      <c r="C306" s="94"/>
      <c r="D306" s="94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17"/>
    </row>
    <row r="307" spans="1:18" s="12" customFormat="1" x14ac:dyDescent="0.3">
      <c r="A307" s="94" t="s">
        <v>111</v>
      </c>
      <c r="B307" s="94"/>
      <c r="C307" s="94"/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4"/>
      <c r="R307" s="17"/>
    </row>
    <row r="308" spans="1:18" s="12" customFormat="1" x14ac:dyDescent="0.3">
      <c r="A308" s="94" t="s">
        <v>112</v>
      </c>
      <c r="B308" s="94"/>
      <c r="C308" s="94"/>
      <c r="D308" s="94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17"/>
    </row>
    <row r="309" spans="1:18" s="12" customFormat="1" x14ac:dyDescent="0.3">
      <c r="A309" s="94" t="s">
        <v>113</v>
      </c>
      <c r="B309" s="94"/>
      <c r="C309" s="94"/>
      <c r="D309" s="94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/>
      <c r="R309" s="17"/>
    </row>
    <row r="310" spans="1:18" s="12" customFormat="1" ht="35.25" customHeight="1" x14ac:dyDescent="0.3">
      <c r="A310" s="94" t="s">
        <v>114</v>
      </c>
      <c r="B310" s="94"/>
      <c r="C310" s="94"/>
      <c r="D310" s="94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17"/>
    </row>
    <row r="311" spans="1:18" s="12" customFormat="1" ht="33.75" customHeight="1" x14ac:dyDescent="0.3">
      <c r="A311" s="94" t="s">
        <v>115</v>
      </c>
      <c r="B311" s="94"/>
      <c r="C311" s="94"/>
      <c r="D311" s="94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94"/>
      <c r="R311" s="17"/>
    </row>
    <row r="312" spans="1:18" s="19" customFormat="1" ht="30" customHeight="1" x14ac:dyDescent="0.3">
      <c r="A312" s="95" t="s">
        <v>76</v>
      </c>
      <c r="B312" s="95"/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8"/>
    </row>
    <row r="313" spans="1:18" s="12" customFormat="1" x14ac:dyDescent="0.3">
      <c r="A313" s="94" t="s">
        <v>77</v>
      </c>
      <c r="B313" s="94"/>
      <c r="C313" s="94"/>
      <c r="D313" s="94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94"/>
      <c r="R313" s="17"/>
    </row>
    <row r="314" spans="1:18" s="12" customFormat="1" x14ac:dyDescent="0.3">
      <c r="A314" s="94" t="s">
        <v>116</v>
      </c>
      <c r="B314" s="94"/>
      <c r="C314" s="94"/>
      <c r="D314" s="94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94"/>
      <c r="R314" s="17"/>
    </row>
    <row r="315" spans="1:18" s="12" customFormat="1" x14ac:dyDescent="0.3">
      <c r="A315" s="94" t="s">
        <v>117</v>
      </c>
      <c r="B315" s="94"/>
      <c r="C315" s="94"/>
      <c r="D315" s="94"/>
      <c r="E315" s="94"/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94"/>
      <c r="R315" s="17"/>
    </row>
    <row r="316" spans="1:18" s="12" customFormat="1" ht="33" customHeight="1" x14ac:dyDescent="0.3">
      <c r="A316" s="93" t="s">
        <v>78</v>
      </c>
      <c r="B316" s="93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17"/>
    </row>
    <row r="317" spans="1:18" s="12" customFormat="1" x14ac:dyDescent="0.3">
      <c r="A317" s="94" t="s">
        <v>118</v>
      </c>
      <c r="B317" s="94"/>
      <c r="C317" s="94"/>
      <c r="D317" s="94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94"/>
      <c r="R317" s="17"/>
    </row>
    <row r="318" spans="1:18" s="12" customFormat="1" x14ac:dyDescent="0.3">
      <c r="A318" s="94" t="s">
        <v>79</v>
      </c>
      <c r="B318" s="94"/>
      <c r="C318" s="94"/>
      <c r="D318" s="94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17"/>
    </row>
    <row r="319" spans="1:18" s="12" customFormat="1" x14ac:dyDescent="0.3">
      <c r="A319" s="94" t="s">
        <v>119</v>
      </c>
      <c r="B319" s="94"/>
      <c r="C319" s="94"/>
      <c r="D319" s="94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94"/>
      <c r="R319" s="17"/>
    </row>
    <row r="320" spans="1:18" s="12" customFormat="1" x14ac:dyDescent="0.3">
      <c r="A320" s="94" t="s">
        <v>120</v>
      </c>
      <c r="B320" s="94"/>
      <c r="C320" s="94"/>
      <c r="D320" s="94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17"/>
    </row>
    <row r="321" spans="1:18" s="16" customFormat="1" x14ac:dyDescent="0.3">
      <c r="A321" s="93" t="s">
        <v>80</v>
      </c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17"/>
    </row>
    <row r="322" spans="1:18" s="16" customFormat="1" ht="27.75" customHeight="1" x14ac:dyDescent="0.3">
      <c r="A322" s="93" t="s">
        <v>81</v>
      </c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17"/>
    </row>
    <row r="323" spans="1:18" s="16" customFormat="1" ht="35.25" customHeight="1" x14ac:dyDescent="0.3">
      <c r="A323" s="93" t="s">
        <v>82</v>
      </c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17"/>
    </row>
    <row r="324" spans="1:18" x14ac:dyDescent="0.3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</row>
  </sheetData>
  <mergeCells count="170">
    <mergeCell ref="A211:A213"/>
    <mergeCell ref="A157:A159"/>
    <mergeCell ref="A160:A162"/>
    <mergeCell ref="A214:A216"/>
    <mergeCell ref="A238:A239"/>
    <mergeCell ref="A217:A219"/>
    <mergeCell ref="A163:A165"/>
    <mergeCell ref="A240:A241"/>
    <mergeCell ref="A220:A222"/>
    <mergeCell ref="A166:A168"/>
    <mergeCell ref="A223:A225"/>
    <mergeCell ref="A169:A171"/>
    <mergeCell ref="A192:A194"/>
    <mergeCell ref="A145:A147"/>
    <mergeCell ref="A195:A197"/>
    <mergeCell ref="A148:A150"/>
    <mergeCell ref="A198:A200"/>
    <mergeCell ref="A205:A207"/>
    <mergeCell ref="A151:A153"/>
    <mergeCell ref="A208:A210"/>
    <mergeCell ref="A182:A183"/>
    <mergeCell ref="A154:A156"/>
    <mergeCell ref="A201:B201"/>
    <mergeCell ref="A184:A185"/>
    <mergeCell ref="A77:A78"/>
    <mergeCell ref="A79:A80"/>
    <mergeCell ref="A81:A82"/>
    <mergeCell ref="A126:A127"/>
    <mergeCell ref="A128:A129"/>
    <mergeCell ref="A130:A131"/>
    <mergeCell ref="A132:A133"/>
    <mergeCell ref="A134:A13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304:Q304"/>
    <mergeCell ref="A300:Q300"/>
    <mergeCell ref="A20:A21"/>
    <mergeCell ref="A22:A23"/>
    <mergeCell ref="A24:A25"/>
    <mergeCell ref="A26:A27"/>
    <mergeCell ref="A28:A29"/>
    <mergeCell ref="A10:A11"/>
    <mergeCell ref="A12:A13"/>
    <mergeCell ref="A14:A15"/>
    <mergeCell ref="A16:A17"/>
    <mergeCell ref="A18:A19"/>
    <mergeCell ref="A40:A41"/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63:A64"/>
    <mergeCell ref="A65:A66"/>
    <mergeCell ref="A323:Q323"/>
    <mergeCell ref="A317:Q317"/>
    <mergeCell ref="A318:Q318"/>
    <mergeCell ref="A319:Q319"/>
    <mergeCell ref="A320:Q320"/>
    <mergeCell ref="A321:Q321"/>
    <mergeCell ref="A322:Q322"/>
    <mergeCell ref="A316:Q316"/>
    <mergeCell ref="A305:Q305"/>
    <mergeCell ref="A306:Q306"/>
    <mergeCell ref="A307:Q307"/>
    <mergeCell ref="A308:Q308"/>
    <mergeCell ref="A309:Q309"/>
    <mergeCell ref="A310:Q310"/>
    <mergeCell ref="A311:Q311"/>
    <mergeCell ref="A312:Q312"/>
    <mergeCell ref="A313:Q313"/>
    <mergeCell ref="A314:Q314"/>
    <mergeCell ref="A315:Q315"/>
    <mergeCell ref="A52:B52"/>
    <mergeCell ref="A93:A94"/>
    <mergeCell ref="A95:B95"/>
    <mergeCell ref="A136:A137"/>
    <mergeCell ref="A138:B138"/>
    <mergeCell ref="A172:A174"/>
    <mergeCell ref="A175:B175"/>
    <mergeCell ref="A186:A187"/>
    <mergeCell ref="A188:B188"/>
    <mergeCell ref="A67:A68"/>
    <mergeCell ref="A69:A70"/>
    <mergeCell ref="A71:A72"/>
    <mergeCell ref="A53:A54"/>
    <mergeCell ref="A55:A56"/>
    <mergeCell ref="A57:A58"/>
    <mergeCell ref="A59:A60"/>
    <mergeCell ref="A61:A62"/>
    <mergeCell ref="A83:A84"/>
    <mergeCell ref="A85:A86"/>
    <mergeCell ref="A87:A88"/>
    <mergeCell ref="A89:A90"/>
    <mergeCell ref="A91:A92"/>
    <mergeCell ref="A73:A74"/>
    <mergeCell ref="A75:A76"/>
    <mergeCell ref="A301:Q301"/>
    <mergeCell ref="A302:Q302"/>
    <mergeCell ref="A269:B269"/>
    <mergeCell ref="A270:A272"/>
    <mergeCell ref="A303:Q303"/>
    <mergeCell ref="A226:A228"/>
    <mergeCell ref="A229:B229"/>
    <mergeCell ref="A230:A232"/>
    <mergeCell ref="A233:B233"/>
    <mergeCell ref="A244:A245"/>
    <mergeCell ref="A246:B246"/>
    <mergeCell ref="A250:A252"/>
    <mergeCell ref="A253:B253"/>
    <mergeCell ref="A254:A256"/>
    <mergeCell ref="A234:A235"/>
    <mergeCell ref="A247:A249"/>
    <mergeCell ref="A236:A237"/>
    <mergeCell ref="A242:A243"/>
    <mergeCell ref="O5:P5"/>
    <mergeCell ref="Q5:R5"/>
    <mergeCell ref="E6:E7"/>
    <mergeCell ref="F6:F7"/>
    <mergeCell ref="G6:H6"/>
    <mergeCell ref="I6:J6"/>
    <mergeCell ref="K6:K7"/>
    <mergeCell ref="L6:L7"/>
    <mergeCell ref="M6:M7"/>
    <mergeCell ref="N6:N7"/>
    <mergeCell ref="O6:O7"/>
    <mergeCell ref="P6:P7"/>
    <mergeCell ref="Q6:Q7"/>
    <mergeCell ref="R6:R7"/>
    <mergeCell ref="A1:R1"/>
    <mergeCell ref="A2:R2"/>
    <mergeCell ref="A5:A7"/>
    <mergeCell ref="B5:B7"/>
    <mergeCell ref="C5:C7"/>
    <mergeCell ref="D5:D7"/>
    <mergeCell ref="E5:F5"/>
    <mergeCell ref="G5:L5"/>
    <mergeCell ref="A266:A268"/>
    <mergeCell ref="A257:B257"/>
    <mergeCell ref="A258:A260"/>
    <mergeCell ref="A261:B261"/>
    <mergeCell ref="A262:A264"/>
    <mergeCell ref="A265:B265"/>
    <mergeCell ref="A50:A51"/>
    <mergeCell ref="A139:A141"/>
    <mergeCell ref="A176:A177"/>
    <mergeCell ref="A178:A179"/>
    <mergeCell ref="A189:A191"/>
    <mergeCell ref="A142:A144"/>
    <mergeCell ref="A180:A181"/>
    <mergeCell ref="A202:A204"/>
    <mergeCell ref="A9:B9"/>
    <mergeCell ref="M5:N5"/>
  </mergeCells>
  <hyperlinks>
    <hyperlink ref="A303" location="P60" tooltip="3" display="P60"/>
    <hyperlink ref="A312" location="P137" tooltip="Раздел II. Информация о достижении результатов" display="P137"/>
    <hyperlink ref="A316" location="P176" tooltip="12" display="P176"/>
    <hyperlink ref="A323" location="P182" tooltip="18" display="P182"/>
    <hyperlink ref="A321" location="P179" tooltip="15" display="P179"/>
  </hyperlinks>
  <pageMargins left="0.19685039370078741" right="0.19685039370078741" top="0.59055118110236227" bottom="0.39370078740157483" header="0.31496062992125984" footer="0.31496062992125984"/>
  <pageSetup paperSize="9" scale="39" fitToHeight="9" orientation="landscape" verticalDpi="0" r:id="rId1"/>
  <rowBreaks count="2" manualBreakCount="2">
    <brk id="43" max="17" man="1"/>
    <brk id="216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10"/>
  <sheetViews>
    <sheetView topLeftCell="A7" workbookViewId="0">
      <selection activeCell="C8" sqref="C8"/>
    </sheetView>
  </sheetViews>
  <sheetFormatPr defaultRowHeight="18.75" x14ac:dyDescent="0.3"/>
  <sheetData>
    <row r="5" spans="3:3" ht="77.45" customHeight="1" x14ac:dyDescent="0.3">
      <c r="C5" s="72" t="s">
        <v>361</v>
      </c>
    </row>
    <row r="6" spans="3:3" x14ac:dyDescent="0.3">
      <c r="C6" s="73"/>
    </row>
    <row r="7" spans="3:3" ht="57.75" x14ac:dyDescent="0.3">
      <c r="C7" s="74" t="s">
        <v>357</v>
      </c>
    </row>
    <row r="8" spans="3:3" ht="282.75" x14ac:dyDescent="0.3">
      <c r="C8" s="74" t="s">
        <v>358</v>
      </c>
    </row>
    <row r="9" spans="3:3" ht="46.5" x14ac:dyDescent="0.3">
      <c r="C9" s="74" t="s">
        <v>359</v>
      </c>
    </row>
    <row r="10" spans="3:3" ht="225" x14ac:dyDescent="0.3">
      <c r="C10" s="75" t="s">
        <v>360</v>
      </c>
    </row>
  </sheetData>
  <hyperlinks>
    <hyperlink ref="C10" r:id="rId1" location="/document/99/1304140172/ZAP320C3PG/?of=copy-3821b11993" display="https://gosfinansy.ru/ - /document/99/1304140172/ZAP320C3PG/?of=copy-3821b11993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Раздел I</vt:lpstr>
      <vt:lpstr>Раздел II</vt:lpstr>
      <vt:lpstr>Лист1</vt:lpstr>
      <vt:lpstr>'Раздел I'!Область_печати</vt:lpstr>
      <vt:lpstr>'Раздел II'!Область_печати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Басалыко Анна Владимировна</dc:creator>
  <cp:lastModifiedBy>Басалыко Анна Владимировна</cp:lastModifiedBy>
  <cp:lastPrinted>2025-07-15T09:08:35Z</cp:lastPrinted>
  <dcterms:created xsi:type="dcterms:W3CDTF">2025-07-10T05:40:38Z</dcterms:created>
  <dcterms:modified xsi:type="dcterms:W3CDTF">2025-07-16T11:51:31Z</dcterms:modified>
</cp:coreProperties>
</file>