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135" windowWidth="23250" windowHeight="12090" tabRatio="1000"/>
  </bookViews>
  <sheets>
    <sheet name="Раздел I" sheetId="1" r:id="rId1"/>
    <sheet name="Раздел II" sheetId="13" r:id="rId2"/>
    <sheet name="Лист1" sheetId="14" r:id="rId3"/>
  </sheets>
  <definedNames>
    <definedName name="_xlnm._FilterDatabase" localSheetId="1" hidden="1">'Раздел II'!$A$5:$R$266</definedName>
    <definedName name="_xlnm.Print_Area" localSheetId="0">'Раздел I'!$A$1:$E$310</definedName>
    <definedName name="_xlnm.Print_Area" localSheetId="1">'Раздел II'!$A$1:$T$415</definedName>
  </definedNames>
  <calcPr calcId="145621"/>
</workbook>
</file>

<file path=xl/calcChain.xml><?xml version="1.0" encoding="utf-8"?>
<calcChain xmlns="http://schemas.openxmlformats.org/spreadsheetml/2006/main">
  <c r="N291" i="13" l="1"/>
  <c r="N290" i="13"/>
  <c r="G267" i="13"/>
  <c r="G323" i="13"/>
  <c r="I370" i="13"/>
  <c r="H370" i="13"/>
  <c r="G370" i="13"/>
  <c r="K396" i="13"/>
  <c r="K395" i="13" s="1"/>
  <c r="J395" i="13"/>
  <c r="K400" i="13"/>
  <c r="O251" i="13"/>
  <c r="O412" i="13"/>
  <c r="O399" i="13"/>
  <c r="O395" i="13"/>
  <c r="O370" i="13"/>
  <c r="O345" i="13"/>
  <c r="Q413" i="13"/>
  <c r="Q412" i="13" s="1"/>
  <c r="H412" i="13"/>
  <c r="G412" i="13"/>
  <c r="I399" i="13"/>
  <c r="N408" i="13"/>
  <c r="N407" i="13"/>
  <c r="N405" i="13"/>
  <c r="N404" i="13"/>
  <c r="N401" i="13"/>
  <c r="N410" i="13"/>
  <c r="Q409" i="13"/>
  <c r="R409" i="13" s="1"/>
  <c r="K409" i="13"/>
  <c r="Q406" i="13"/>
  <c r="K406" i="13"/>
  <c r="Q403" i="13"/>
  <c r="R403" i="13" s="1"/>
  <c r="R399" i="13" s="1"/>
  <c r="K403" i="13"/>
  <c r="N402" i="13"/>
  <c r="Q400" i="13"/>
  <c r="J399" i="13"/>
  <c r="H399" i="13"/>
  <c r="G399" i="13"/>
  <c r="O132" i="13"/>
  <c r="Q399" i="13" l="1"/>
  <c r="I413" i="13"/>
  <c r="I412" i="13" l="1"/>
  <c r="J413" i="13"/>
  <c r="Q358" i="13"/>
  <c r="R323" i="13"/>
  <c r="O323" i="13"/>
  <c r="H323" i="13"/>
  <c r="I323" i="13"/>
  <c r="K323" i="13" s="1"/>
  <c r="O298" i="13"/>
  <c r="H298" i="13"/>
  <c r="I298" i="13"/>
  <c r="G298" i="13"/>
  <c r="H267" i="13"/>
  <c r="H263" i="13"/>
  <c r="G263" i="13"/>
  <c r="I255" i="13"/>
  <c r="G255" i="13"/>
  <c r="I251" i="13"/>
  <c r="K251" i="13" s="1"/>
  <c r="G251" i="13"/>
  <c r="F267" i="13"/>
  <c r="F298" i="13" s="1"/>
  <c r="F323" i="13" s="1"/>
  <c r="F370" i="13" s="1"/>
  <c r="E267" i="13"/>
  <c r="E298" i="13" s="1"/>
  <c r="E323" i="13" s="1"/>
  <c r="E370" i="13" s="1"/>
  <c r="O267" i="13"/>
  <c r="R91" i="13"/>
  <c r="R50" i="13"/>
  <c r="I9" i="13"/>
  <c r="G9" i="13"/>
  <c r="J412" i="13" l="1"/>
  <c r="K413" i="13"/>
  <c r="K412" i="13" s="1"/>
  <c r="R42" i="13" l="1"/>
  <c r="N391" i="13"/>
  <c r="N390" i="13"/>
  <c r="N394" i="13"/>
  <c r="N393" i="13"/>
  <c r="N368" i="13"/>
  <c r="N369" i="13"/>
  <c r="N363" i="13"/>
  <c r="N362" i="13"/>
  <c r="N360" i="13"/>
  <c r="N359" i="13"/>
  <c r="N357" i="13"/>
  <c r="N356" i="13"/>
  <c r="N351" i="13"/>
  <c r="N350" i="13"/>
  <c r="N348" i="13"/>
  <c r="N347" i="13"/>
  <c r="N366" i="13"/>
  <c r="N344" i="13"/>
  <c r="N343" i="13"/>
  <c r="N341" i="13"/>
  <c r="N340" i="13"/>
  <c r="N338" i="13"/>
  <c r="N337" i="13"/>
  <c r="N326" i="13"/>
  <c r="N325" i="13"/>
  <c r="N329" i="13"/>
  <c r="N328" i="13"/>
  <c r="N332" i="13"/>
  <c r="N331" i="13"/>
  <c r="G395" i="13"/>
  <c r="N301" i="13"/>
  <c r="N300" i="13"/>
  <c r="N304" i="13"/>
  <c r="N303" i="13"/>
  <c r="N307" i="13"/>
  <c r="N306" i="13"/>
  <c r="N310" i="13"/>
  <c r="N309" i="13"/>
  <c r="N313" i="13"/>
  <c r="N312" i="13"/>
  <c r="N316" i="13"/>
  <c r="N315" i="13"/>
  <c r="N398" i="13"/>
  <c r="Q396" i="13"/>
  <c r="Q395" i="13" s="1"/>
  <c r="R395" i="13"/>
  <c r="I395" i="13"/>
  <c r="H395" i="13"/>
  <c r="Q392" i="13"/>
  <c r="R392" i="13" s="1"/>
  <c r="J392" i="13"/>
  <c r="K392" i="13" s="1"/>
  <c r="Q389" i="13"/>
  <c r="R389" i="13" s="1"/>
  <c r="J389" i="13"/>
  <c r="K389" i="13" s="1"/>
  <c r="N388" i="13"/>
  <c r="N387" i="13"/>
  <c r="Q386" i="13"/>
  <c r="R386" i="13" s="1"/>
  <c r="J386" i="13"/>
  <c r="K386" i="13" s="1"/>
  <c r="N385" i="13"/>
  <c r="N384" i="13"/>
  <c r="Q383" i="13"/>
  <c r="R383" i="13" s="1"/>
  <c r="J383" i="13"/>
  <c r="K383" i="13" s="1"/>
  <c r="N382" i="13"/>
  <c r="N381" i="13"/>
  <c r="Q380" i="13"/>
  <c r="R380" i="13" s="1"/>
  <c r="J380" i="13"/>
  <c r="K380" i="13" s="1"/>
  <c r="N379" i="13"/>
  <c r="N378" i="13"/>
  <c r="Q377" i="13"/>
  <c r="R377" i="13" s="1"/>
  <c r="J377" i="13"/>
  <c r="K377" i="13" s="1"/>
  <c r="N376" i="13"/>
  <c r="N375" i="13"/>
  <c r="Q374" i="13"/>
  <c r="R374" i="13" s="1"/>
  <c r="J374" i="13"/>
  <c r="K374" i="13" s="1"/>
  <c r="N373" i="13"/>
  <c r="N372" i="13"/>
  <c r="Q371" i="13"/>
  <c r="J371" i="13"/>
  <c r="Q367" i="13"/>
  <c r="J367" i="13"/>
  <c r="K367" i="13" s="1"/>
  <c r="N365" i="13"/>
  <c r="J364" i="13"/>
  <c r="K364" i="13" s="1"/>
  <c r="Q361" i="13"/>
  <c r="J361" i="13"/>
  <c r="K361" i="13" s="1"/>
  <c r="J358" i="13"/>
  <c r="K358" i="13" s="1"/>
  <c r="Q355" i="13"/>
  <c r="J355" i="13"/>
  <c r="K355" i="13" s="1"/>
  <c r="N354" i="13"/>
  <c r="N353" i="13"/>
  <c r="Q352" i="13"/>
  <c r="J352" i="13"/>
  <c r="K352" i="13" s="1"/>
  <c r="Q349" i="13"/>
  <c r="K349" i="13"/>
  <c r="J349" i="13"/>
  <c r="Q346" i="13"/>
  <c r="H345" i="13"/>
  <c r="Q342" i="13"/>
  <c r="K342" i="13"/>
  <c r="Q339" i="13"/>
  <c r="K339" i="13"/>
  <c r="Q336" i="13"/>
  <c r="J336" i="13"/>
  <c r="K336" i="13" s="1"/>
  <c r="N335" i="13"/>
  <c r="N334" i="13"/>
  <c r="Q333" i="13"/>
  <c r="J333" i="13"/>
  <c r="K333" i="13" s="1"/>
  <c r="Q330" i="13"/>
  <c r="J330" i="13"/>
  <c r="K330" i="13" s="1"/>
  <c r="Q327" i="13"/>
  <c r="J327" i="13"/>
  <c r="Q324" i="13"/>
  <c r="Q323" i="13" s="1"/>
  <c r="K324" i="13"/>
  <c r="N322" i="13"/>
  <c r="N321" i="13"/>
  <c r="Q320" i="13"/>
  <c r="J320" i="13" s="1"/>
  <c r="K320" i="13" s="1"/>
  <c r="N319" i="13"/>
  <c r="N318" i="13"/>
  <c r="Q317" i="13"/>
  <c r="K317" i="13"/>
  <c r="Q314" i="13"/>
  <c r="R314" i="13" s="1"/>
  <c r="J314" i="13"/>
  <c r="K314" i="13" s="1"/>
  <c r="Q311" i="13"/>
  <c r="R311" i="13" s="1"/>
  <c r="J311" i="13"/>
  <c r="K311" i="13" s="1"/>
  <c r="Q308" i="13"/>
  <c r="R308" i="13" s="1"/>
  <c r="J308" i="13"/>
  <c r="K308" i="13" s="1"/>
  <c r="Q305" i="13"/>
  <c r="R305" i="13" s="1"/>
  <c r="J305" i="13"/>
  <c r="K305" i="13" s="1"/>
  <c r="Q302" i="13"/>
  <c r="R302" i="13" s="1"/>
  <c r="K302" i="13"/>
  <c r="Q299" i="13"/>
  <c r="J299" i="13"/>
  <c r="N294" i="13"/>
  <c r="N293" i="13"/>
  <c r="N288" i="13"/>
  <c r="N287" i="13"/>
  <c r="N276" i="13"/>
  <c r="N275" i="13"/>
  <c r="N269" i="13"/>
  <c r="N270" i="13"/>
  <c r="N284" i="13"/>
  <c r="N285" i="13"/>
  <c r="N281" i="13"/>
  <c r="N282" i="13"/>
  <c r="N278" i="13"/>
  <c r="N279" i="13"/>
  <c r="N273" i="13"/>
  <c r="N272" i="13"/>
  <c r="M296" i="13"/>
  <c r="Q295" i="13"/>
  <c r="J295" i="13" s="1"/>
  <c r="K295" i="13" s="1"/>
  <c r="Q292" i="13"/>
  <c r="I292" i="13" s="1"/>
  <c r="J292" i="13" s="1"/>
  <c r="K292" i="13" s="1"/>
  <c r="Q289" i="13"/>
  <c r="I289" i="13" s="1"/>
  <c r="Q286" i="13"/>
  <c r="J286" i="13" s="1"/>
  <c r="K286" i="13" s="1"/>
  <c r="Q283" i="13"/>
  <c r="J283" i="13" s="1"/>
  <c r="K283" i="13" s="1"/>
  <c r="Q280" i="13"/>
  <c r="J280" i="13" s="1"/>
  <c r="K280" i="13" s="1"/>
  <c r="Q277" i="13"/>
  <c r="J277" i="13" s="1"/>
  <c r="K277" i="13" s="1"/>
  <c r="Q274" i="13"/>
  <c r="J274" i="13" s="1"/>
  <c r="K274" i="13" s="1"/>
  <c r="Q271" i="13"/>
  <c r="J271" i="13" s="1"/>
  <c r="K271" i="13" s="1"/>
  <c r="Q268" i="13"/>
  <c r="N262" i="13"/>
  <c r="R256" i="13"/>
  <c r="N257" i="13"/>
  <c r="N258" i="13"/>
  <c r="P252" i="13"/>
  <c r="M249" i="13"/>
  <c r="M246" i="13"/>
  <c r="M245" i="13"/>
  <c r="M242" i="13"/>
  <c r="O236" i="13"/>
  <c r="N235" i="13"/>
  <c r="O230" i="13"/>
  <c r="Q224" i="13"/>
  <c r="R224" i="13" s="1"/>
  <c r="Q220" i="13"/>
  <c r="M221" i="13"/>
  <c r="Q370" i="13" l="1"/>
  <c r="R371" i="13"/>
  <c r="R370" i="13" s="1"/>
  <c r="J289" i="13"/>
  <c r="K289" i="13" s="1"/>
  <c r="I267" i="13"/>
  <c r="K299" i="13"/>
  <c r="K298" i="13" s="1"/>
  <c r="J298" i="13"/>
  <c r="R346" i="13"/>
  <c r="R345" i="13" s="1"/>
  <c r="I345" i="13" s="1"/>
  <c r="Q345" i="13"/>
  <c r="Q267" i="13"/>
  <c r="Q298" i="13"/>
  <c r="K327" i="13"/>
  <c r="J323" i="13"/>
  <c r="K371" i="13"/>
  <c r="K370" i="13" s="1"/>
  <c r="J370" i="13"/>
  <c r="I346" i="13"/>
  <c r="R320" i="13"/>
  <c r="R298" i="13" s="1"/>
  <c r="R283" i="13"/>
  <c r="R295" i="13"/>
  <c r="J268" i="13"/>
  <c r="J267" i="13" s="1"/>
  <c r="R46" i="13"/>
  <c r="M215" i="13"/>
  <c r="M213" i="13"/>
  <c r="M212" i="13"/>
  <c r="M207" i="13"/>
  <c r="N168" i="13"/>
  <c r="N167" i="13"/>
  <c r="M165" i="13"/>
  <c r="M164" i="13"/>
  <c r="M159" i="13"/>
  <c r="M158" i="13"/>
  <c r="M156" i="13"/>
  <c r="M155" i="13"/>
  <c r="M153" i="13"/>
  <c r="M152" i="13"/>
  <c r="M149" i="13"/>
  <c r="R267" i="13" l="1"/>
  <c r="K345" i="13"/>
  <c r="J345" i="13"/>
  <c r="J346" i="13"/>
  <c r="K268" i="13"/>
  <c r="K267" i="13" s="1"/>
  <c r="Q104" i="13"/>
  <c r="Q89" i="13"/>
  <c r="R44" i="13"/>
  <c r="R24" i="13"/>
  <c r="R40" i="13"/>
  <c r="R12" i="13"/>
  <c r="H238" i="13"/>
  <c r="J238" i="13"/>
  <c r="R9" i="13" l="1"/>
  <c r="K346" i="13"/>
  <c r="N225" i="13"/>
  <c r="N193" i="13"/>
  <c r="M184" i="13"/>
  <c r="J251" i="13" l="1"/>
  <c r="H251" i="13"/>
  <c r="K252" i="13"/>
  <c r="J252" i="13"/>
  <c r="H252" i="13"/>
  <c r="G240" i="13"/>
  <c r="I240" i="13"/>
  <c r="I227" i="13"/>
  <c r="G227" i="13"/>
  <c r="H223" i="13"/>
  <c r="L223" i="13"/>
  <c r="G223" i="13"/>
  <c r="J220" i="13"/>
  <c r="K220" i="13" s="1"/>
  <c r="R263" i="13"/>
  <c r="O263" i="13"/>
  <c r="R259" i="13"/>
  <c r="O259" i="13"/>
  <c r="Q264" i="13"/>
  <c r="I264" i="13" s="1"/>
  <c r="J264" i="13" s="1"/>
  <c r="K264" i="13" s="1"/>
  <c r="K263" i="13" s="1"/>
  <c r="Q260" i="13"/>
  <c r="I260" i="13" s="1"/>
  <c r="J260" i="13" s="1"/>
  <c r="K260" i="13" s="1"/>
  <c r="J166" i="13"/>
  <c r="K166" i="13" s="1"/>
  <c r="O255" i="13"/>
  <c r="R255" i="13"/>
  <c r="Q255" i="13"/>
  <c r="K256" i="13"/>
  <c r="K255" i="13" s="1"/>
  <c r="J256" i="13"/>
  <c r="J255" i="13" s="1"/>
  <c r="H256" i="13"/>
  <c r="H255" i="13" s="1"/>
  <c r="Q163" i="13"/>
  <c r="I163" i="13" s="1"/>
  <c r="J163" i="13" s="1"/>
  <c r="K163" i="13" s="1"/>
  <c r="R227" i="13"/>
  <c r="Q238" i="13"/>
  <c r="K238" i="13"/>
  <c r="G169" i="13"/>
  <c r="Q259" i="13" l="1"/>
  <c r="I259" i="13" s="1"/>
  <c r="J259" i="13" s="1"/>
  <c r="K259" i="13" s="1"/>
  <c r="I263" i="13"/>
  <c r="Q263" i="13"/>
  <c r="J263" i="13"/>
  <c r="R180" i="13"/>
  <c r="O180" i="13"/>
  <c r="Q180" i="13" s="1"/>
  <c r="K180" i="13"/>
  <c r="J180" i="13"/>
  <c r="H180" i="13"/>
  <c r="R251" i="13"/>
  <c r="Q244" i="13"/>
  <c r="O244" i="13" s="1"/>
  <c r="R244" i="13"/>
  <c r="K244" i="13"/>
  <c r="J244" i="13"/>
  <c r="H244" i="13"/>
  <c r="R247" i="13"/>
  <c r="O248" i="13"/>
  <c r="Q248" i="13" s="1"/>
  <c r="J248" i="13" s="1"/>
  <c r="K248" i="13" s="1"/>
  <c r="O217" i="13"/>
  <c r="Q217" i="13" s="1"/>
  <c r="I217" i="13" s="1"/>
  <c r="J217" i="13" s="1"/>
  <c r="K217" i="13" s="1"/>
  <c r="Q160" i="13"/>
  <c r="I160" i="13" s="1"/>
  <c r="J160" i="13" s="1"/>
  <c r="K160" i="13" s="1"/>
  <c r="K236" i="13"/>
  <c r="J236" i="13"/>
  <c r="H236" i="13"/>
  <c r="O214" i="13"/>
  <c r="Q214" i="13" s="1"/>
  <c r="J214" i="13" s="1"/>
  <c r="K214" i="13" s="1"/>
  <c r="Q234" i="13"/>
  <c r="K234" i="13"/>
  <c r="J234" i="13"/>
  <c r="H234" i="13"/>
  <c r="Q157" i="13"/>
  <c r="I157" i="13" s="1"/>
  <c r="J157" i="13" s="1"/>
  <c r="K157" i="13" s="1"/>
  <c r="O211" i="13"/>
  <c r="Q211" i="13" s="1"/>
  <c r="Q232" i="13"/>
  <c r="K232" i="13"/>
  <c r="J232" i="13"/>
  <c r="H232" i="13"/>
  <c r="O208" i="13"/>
  <c r="Q208" i="13" s="1"/>
  <c r="Q154" i="13"/>
  <c r="I154" i="13" s="1"/>
  <c r="J154" i="13" s="1"/>
  <c r="K154" i="13" s="1"/>
  <c r="Q151" i="13"/>
  <c r="I151" i="13" s="1"/>
  <c r="J151" i="13" s="1"/>
  <c r="K151" i="13" s="1"/>
  <c r="O205" i="13"/>
  <c r="Q205" i="13" s="1"/>
  <c r="I205" i="13" s="1"/>
  <c r="J205" i="13" s="1"/>
  <c r="K205" i="13" s="1"/>
  <c r="K230" i="13"/>
  <c r="J230" i="13"/>
  <c r="H230" i="13"/>
  <c r="R178" i="13"/>
  <c r="O178" i="13"/>
  <c r="Q178" i="13" s="1"/>
  <c r="J178" i="13"/>
  <c r="K178" i="13"/>
  <c r="H178" i="13"/>
  <c r="R241" i="13"/>
  <c r="O241" i="13"/>
  <c r="Q241" i="13" s="1"/>
  <c r="K241" i="13"/>
  <c r="J241" i="13"/>
  <c r="H241" i="13"/>
  <c r="R223" i="13"/>
  <c r="O223" i="13"/>
  <c r="O182" i="13"/>
  <c r="Q182" i="13" s="1"/>
  <c r="O228" i="13"/>
  <c r="O227" i="13" s="1"/>
  <c r="K228" i="13"/>
  <c r="J228" i="13"/>
  <c r="H228" i="13"/>
  <c r="J208" i="13" l="1"/>
  <c r="K208" i="13" s="1"/>
  <c r="R208" i="13"/>
  <c r="J211" i="13"/>
  <c r="K211" i="13" s="1"/>
  <c r="R211" i="13"/>
  <c r="H240" i="13"/>
  <c r="Q228" i="13"/>
  <c r="Q227" i="13" s="1"/>
  <c r="Q240" i="13"/>
  <c r="O247" i="13"/>
  <c r="Q247" i="13" s="1"/>
  <c r="I247" i="13" s="1"/>
  <c r="J247" i="13" s="1"/>
  <c r="K247" i="13" s="1"/>
  <c r="K227" i="13"/>
  <c r="J240" i="13"/>
  <c r="R169" i="13"/>
  <c r="R240" i="13"/>
  <c r="H227" i="13"/>
  <c r="J227" i="13"/>
  <c r="K240" i="13"/>
  <c r="O169" i="13"/>
  <c r="O240" i="13"/>
  <c r="Q251" i="13"/>
  <c r="Q148" i="13"/>
  <c r="I148" i="13" s="1"/>
  <c r="J148" i="13" s="1"/>
  <c r="K148" i="13" s="1"/>
  <c r="Q130" i="13"/>
  <c r="J89" i="13"/>
  <c r="K89" i="13" s="1"/>
  <c r="O48" i="13"/>
  <c r="Q48" i="13" s="1"/>
  <c r="K48" i="13"/>
  <c r="J48" i="13"/>
  <c r="H48" i="13"/>
  <c r="Q176" i="13"/>
  <c r="I176" i="13"/>
  <c r="J176" i="13" s="1"/>
  <c r="H176" i="13"/>
  <c r="Q128" i="13"/>
  <c r="I128" i="13" s="1"/>
  <c r="Q87" i="13"/>
  <c r="J87" i="13" s="1"/>
  <c r="K87" i="13" s="1"/>
  <c r="O46" i="13"/>
  <c r="Q46" i="13" s="1"/>
  <c r="K46" i="13"/>
  <c r="J46" i="13"/>
  <c r="H46" i="13"/>
  <c r="O202" i="13"/>
  <c r="Q202" i="13" s="1"/>
  <c r="Q126" i="13"/>
  <c r="Q85" i="13"/>
  <c r="J85" i="13" s="1"/>
  <c r="K85" i="13" s="1"/>
  <c r="O44" i="13"/>
  <c r="Q44" i="13" s="1"/>
  <c r="K44" i="13"/>
  <c r="H44" i="13"/>
  <c r="Q145" i="13"/>
  <c r="O199" i="13"/>
  <c r="Q199" i="13" s="1"/>
  <c r="I199" i="13" s="1"/>
  <c r="J199" i="13" s="1"/>
  <c r="K199" i="13" s="1"/>
  <c r="Q124" i="13"/>
  <c r="I124" i="13" s="1"/>
  <c r="Q83" i="13"/>
  <c r="I83" i="13" s="1"/>
  <c r="J83" i="13" s="1"/>
  <c r="K83" i="13" s="1"/>
  <c r="Q42" i="13"/>
  <c r="K42" i="13"/>
  <c r="J42" i="13"/>
  <c r="H42" i="13"/>
  <c r="Q192" i="13"/>
  <c r="Q122" i="13"/>
  <c r="Q81" i="13"/>
  <c r="J81" i="13" s="1"/>
  <c r="K81" i="13" s="1"/>
  <c r="O40" i="13"/>
  <c r="Q40" i="13" s="1"/>
  <c r="K40" i="13"/>
  <c r="H40" i="13"/>
  <c r="Q142" i="13"/>
  <c r="I142" i="13" s="1"/>
  <c r="J142" i="13" s="1"/>
  <c r="K142" i="13" s="1"/>
  <c r="Q189" i="13"/>
  <c r="Q120" i="13"/>
  <c r="Q79" i="13"/>
  <c r="J79" i="13" s="1"/>
  <c r="K79" i="13" s="1"/>
  <c r="O38" i="13"/>
  <c r="Q38" i="13" s="1"/>
  <c r="K38" i="13"/>
  <c r="J38" i="13"/>
  <c r="H38" i="13"/>
  <c r="Q139" i="13"/>
  <c r="I139" i="13" s="1"/>
  <c r="J139" i="13" s="1"/>
  <c r="K139" i="13" s="1"/>
  <c r="Q186" i="13"/>
  <c r="Q118" i="13"/>
  <c r="O77" i="13"/>
  <c r="Q77" i="13" s="1"/>
  <c r="J77" i="13" s="1"/>
  <c r="K77" i="13" s="1"/>
  <c r="O36" i="13"/>
  <c r="Q36" i="13" s="1"/>
  <c r="K36" i="13"/>
  <c r="J36" i="13"/>
  <c r="H36" i="13"/>
  <c r="O196" i="13"/>
  <c r="Q174" i="13"/>
  <c r="I174" i="13"/>
  <c r="J174" i="13" s="1"/>
  <c r="H174" i="13"/>
  <c r="Q116" i="13"/>
  <c r="Q75" i="13"/>
  <c r="J75" i="13" s="1"/>
  <c r="K75" i="13" s="1"/>
  <c r="O34" i="13"/>
  <c r="Q34" i="13" s="1"/>
  <c r="K34" i="13"/>
  <c r="J34" i="13"/>
  <c r="H34" i="13"/>
  <c r="Q114" i="13"/>
  <c r="Q73" i="13"/>
  <c r="J73" i="13" s="1"/>
  <c r="K73" i="13" s="1"/>
  <c r="O32" i="13"/>
  <c r="Q32" i="13" s="1"/>
  <c r="K32" i="13"/>
  <c r="J32" i="13"/>
  <c r="H32" i="13"/>
  <c r="Q136" i="13"/>
  <c r="J136" i="13" s="1"/>
  <c r="K136" i="13" s="1"/>
  <c r="Q183" i="13"/>
  <c r="Q112" i="13"/>
  <c r="Q71" i="13"/>
  <c r="J71" i="13" s="1"/>
  <c r="K71" i="13" s="1"/>
  <c r="O30" i="13"/>
  <c r="Q30" i="13" s="1"/>
  <c r="K30" i="13"/>
  <c r="J30" i="13"/>
  <c r="H30" i="13"/>
  <c r="Q110" i="13"/>
  <c r="Q69" i="13"/>
  <c r="J69" i="13" s="1"/>
  <c r="K69" i="13" s="1"/>
  <c r="O28" i="13"/>
  <c r="Q28" i="13" s="1"/>
  <c r="K28" i="13"/>
  <c r="J28" i="13"/>
  <c r="H28" i="13"/>
  <c r="Q108" i="13"/>
  <c r="O67" i="13"/>
  <c r="Q67" i="13" s="1"/>
  <c r="O26" i="13"/>
  <c r="Q26" i="13" s="1"/>
  <c r="K26" i="13"/>
  <c r="J26" i="13"/>
  <c r="H26" i="13"/>
  <c r="Q172" i="13"/>
  <c r="I172" i="13"/>
  <c r="J172" i="13" s="1"/>
  <c r="H172" i="13"/>
  <c r="Q106" i="13"/>
  <c r="Q65" i="13"/>
  <c r="J65" i="13" s="1"/>
  <c r="K65" i="13" s="1"/>
  <c r="O24" i="13"/>
  <c r="Q24" i="13" s="1"/>
  <c r="K24" i="13"/>
  <c r="J24" i="13"/>
  <c r="H24" i="13"/>
  <c r="Q63" i="13"/>
  <c r="J63" i="13" s="1"/>
  <c r="K63" i="13" s="1"/>
  <c r="O22" i="13"/>
  <c r="Q22" i="13" s="1"/>
  <c r="K22" i="13"/>
  <c r="J22" i="13"/>
  <c r="H22" i="13"/>
  <c r="Q102" i="13"/>
  <c r="J102" i="13" s="1"/>
  <c r="O61" i="13"/>
  <c r="Q61" i="13" s="1"/>
  <c r="J61" i="13" s="1"/>
  <c r="K61" i="13" s="1"/>
  <c r="O20" i="13"/>
  <c r="Q20" i="13" s="1"/>
  <c r="H20" i="13"/>
  <c r="K20" i="13"/>
  <c r="J20" i="13"/>
  <c r="Q100" i="13"/>
  <c r="O59" i="13"/>
  <c r="O50" i="13" s="1"/>
  <c r="K18" i="13"/>
  <c r="O18" i="13"/>
  <c r="Q18" i="13" s="1"/>
  <c r="J18" i="13"/>
  <c r="J9" i="13" s="1"/>
  <c r="H18" i="13"/>
  <c r="H9" i="13" s="1"/>
  <c r="Q98" i="13"/>
  <c r="Q57" i="13"/>
  <c r="I57" i="13" s="1"/>
  <c r="J57" i="13" s="1"/>
  <c r="K57" i="13" s="1"/>
  <c r="O16" i="13"/>
  <c r="Q16" i="13" s="1"/>
  <c r="K16" i="13"/>
  <c r="J145" i="13" l="1"/>
  <c r="K145" i="13" s="1"/>
  <c r="R145" i="13"/>
  <c r="R132" i="13" s="1"/>
  <c r="J183" i="13"/>
  <c r="K183" i="13" s="1"/>
  <c r="R183" i="13"/>
  <c r="J186" i="13"/>
  <c r="K186" i="13" s="1"/>
  <c r="R186" i="13"/>
  <c r="J189" i="13"/>
  <c r="K189" i="13" s="1"/>
  <c r="R189" i="13"/>
  <c r="J192" i="13"/>
  <c r="K192" i="13" s="1"/>
  <c r="R192" i="13"/>
  <c r="J202" i="13"/>
  <c r="K202" i="13" s="1"/>
  <c r="R202" i="13"/>
  <c r="R195" i="13" s="1"/>
  <c r="Q59" i="13"/>
  <c r="J59" i="13" s="1"/>
  <c r="K59" i="13" s="1"/>
  <c r="K172" i="13"/>
  <c r="K174" i="13"/>
  <c r="Q196" i="13"/>
  <c r="Q195" i="13" s="1"/>
  <c r="O195" i="13"/>
  <c r="Q223" i="13"/>
  <c r="K176" i="13"/>
  <c r="J130" i="13"/>
  <c r="K130" i="13"/>
  <c r="J128" i="13"/>
  <c r="K128" i="13"/>
  <c r="J126" i="13"/>
  <c r="K126" i="13"/>
  <c r="J124" i="13"/>
  <c r="K124" i="13"/>
  <c r="J122" i="13"/>
  <c r="K122" i="13"/>
  <c r="J120" i="13"/>
  <c r="K120" i="13"/>
  <c r="J118" i="13"/>
  <c r="K118" i="13"/>
  <c r="K116" i="13"/>
  <c r="J116" i="13"/>
  <c r="J114" i="13"/>
  <c r="K114" i="13"/>
  <c r="J112" i="13"/>
  <c r="K112" i="13"/>
  <c r="J110" i="13"/>
  <c r="K110" i="13"/>
  <c r="J108" i="13"/>
  <c r="K108" i="13"/>
  <c r="J67" i="13"/>
  <c r="K67" i="13" s="1"/>
  <c r="J106" i="13"/>
  <c r="K106" i="13"/>
  <c r="J104" i="13"/>
  <c r="K104" i="13"/>
  <c r="K102" i="13"/>
  <c r="J100" i="13"/>
  <c r="K100" i="13"/>
  <c r="J98" i="13"/>
  <c r="K98" i="13"/>
  <c r="Q170" i="13"/>
  <c r="Q169" i="13" s="1"/>
  <c r="I170" i="13"/>
  <c r="I169" i="13" s="1"/>
  <c r="H170" i="13"/>
  <c r="H169" i="13" s="1"/>
  <c r="Q96" i="13"/>
  <c r="Q55" i="13"/>
  <c r="I55" i="13" s="1"/>
  <c r="J55" i="13" s="1"/>
  <c r="K55" i="13" s="1"/>
  <c r="O14" i="13"/>
  <c r="Q14" i="13" s="1"/>
  <c r="K14" i="13"/>
  <c r="Q133" i="13"/>
  <c r="O94" i="13"/>
  <c r="Q94" i="13" s="1"/>
  <c r="J94" i="13" s="1"/>
  <c r="Q53" i="13"/>
  <c r="J53" i="13" s="1"/>
  <c r="K53" i="13" s="1"/>
  <c r="O12" i="13"/>
  <c r="Q12" i="13" s="1"/>
  <c r="K12" i="13"/>
  <c r="O92" i="13"/>
  <c r="O91" i="13" s="1"/>
  <c r="Q51" i="13"/>
  <c r="Q50" i="13" l="1"/>
  <c r="I50" i="13" s="1"/>
  <c r="K9" i="13"/>
  <c r="I195" i="13"/>
  <c r="J170" i="13"/>
  <c r="J169" i="13" s="1"/>
  <c r="J195" i="13"/>
  <c r="K195" i="13" s="1"/>
  <c r="R182" i="13"/>
  <c r="I182" i="13" s="1"/>
  <c r="J182" i="13" s="1"/>
  <c r="K182" i="13" s="1"/>
  <c r="J51" i="13"/>
  <c r="K51" i="13" s="1"/>
  <c r="J224" i="13"/>
  <c r="I223" i="13"/>
  <c r="J50" i="13"/>
  <c r="K50" i="13" s="1"/>
  <c r="I196" i="13"/>
  <c r="J196" i="13" s="1"/>
  <c r="K196" i="13" s="1"/>
  <c r="I133" i="13"/>
  <c r="J133" i="13" s="1"/>
  <c r="K133" i="13" s="1"/>
  <c r="Q132" i="13"/>
  <c r="K170" i="13"/>
  <c r="K169" i="13" s="1"/>
  <c r="K96" i="13"/>
  <c r="J96" i="13"/>
  <c r="K94" i="13"/>
  <c r="O10" i="13"/>
  <c r="O9" i="13" s="1"/>
  <c r="O420" i="13" l="1"/>
  <c r="O422" i="13" s="1"/>
  <c r="U58" i="13"/>
  <c r="U64" i="13" s="1"/>
  <c r="I132" i="13"/>
  <c r="J132" i="13" s="1"/>
  <c r="K132" i="13" s="1"/>
  <c r="K224" i="13"/>
  <c r="K223" i="13" s="1"/>
  <c r="J223" i="13"/>
  <c r="Q92" i="13"/>
  <c r="Q91" i="13" s="1"/>
  <c r="Q10" i="13"/>
  <c r="Q9" i="13" s="1"/>
  <c r="I91" i="13" l="1"/>
  <c r="J91" i="13" l="1"/>
  <c r="K91" i="13"/>
  <c r="J92" i="13"/>
  <c r="K92" i="13"/>
</calcChain>
</file>

<file path=xl/sharedStrings.xml><?xml version="1.0" encoding="utf-8"?>
<sst xmlns="http://schemas.openxmlformats.org/spreadsheetml/2006/main" count="2607" uniqueCount="494">
  <si>
    <t>Приложение N 4</t>
  </si>
  <si>
    <t>к Порядку проведения мониторинга</t>
  </si>
  <si>
    <t>достижения результатов предоставления</t>
  </si>
  <si>
    <t>субсидий, в том числе грантов</t>
  </si>
  <si>
    <t>в форме субсидий, юридическим лицам,</t>
  </si>
  <si>
    <t>в том числе бюджетным и автономным</t>
  </si>
  <si>
    <t>учреждениям, индивидуальным</t>
  </si>
  <si>
    <t>предпринимателям, физическим лицам -</t>
  </si>
  <si>
    <t>производителям товаров, работ, услуг,</t>
  </si>
  <si>
    <t>утвержденному приказом Министерства</t>
  </si>
  <si>
    <t>финансов Российской Федерации</t>
  </si>
  <si>
    <t>от 27.04.2024 N 53н</t>
  </si>
  <si>
    <t>(форма)</t>
  </si>
  <si>
    <t>ИНФОРМАЦИЯ</t>
  </si>
  <si>
    <t>о мониторинге достижения результатов предоставления субсидии</t>
  </si>
  <si>
    <t>Коды</t>
  </si>
  <si>
    <t>по состоянию</t>
  </si>
  <si>
    <t>Дата</t>
  </si>
  <si>
    <t>Дата &lt;1&gt;</t>
  </si>
  <si>
    <t>Наименование финансового органа</t>
  </si>
  <si>
    <t>по Сводному реестру</t>
  </si>
  <si>
    <t>Наименование структурного элемента государственной (муниципальной) программы &lt;2&gt;</t>
  </si>
  <si>
    <t>по БК &lt;2&gt;</t>
  </si>
  <si>
    <t>Наименование субсидии</t>
  </si>
  <si>
    <t>по БК &lt;3&gt;</t>
  </si>
  <si>
    <t>Периодичность</t>
  </si>
  <si>
    <t>Раздел I. Информация о достижении контрольных точек в целях</t>
  </si>
  <si>
    <t>достижения результатов предоставления субсидии</t>
  </si>
  <si>
    <t>N п/п</t>
  </si>
  <si>
    <t>Наименование данных</t>
  </si>
  <si>
    <t>Количество &lt;4&gt;</t>
  </si>
  <si>
    <t>X</t>
  </si>
  <si>
    <t>достигнутые в отчетном периоде контрольные точки, 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</si>
  <si>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</si>
  <si>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</si>
  <si>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</si>
  <si>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</si>
  <si>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недостигнутые контрольные точки, в том числе: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</si>
  <si>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</si>
  <si>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 в том числе: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</si>
  <si>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</si>
  <si>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</si>
  <si>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...</t>
  </si>
  <si>
    <t>недостигнутые в отчетном периоде контрольные точки, в том числе:</t>
  </si>
  <si>
    <t>Раздел II. Информация о достижении результатов</t>
  </si>
  <si>
    <t>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</si>
  <si>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</si>
  <si>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</si>
  <si>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</si>
  <si>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</si>
  <si>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</si>
  <si>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</si>
  <si>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</si>
  <si>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</si>
  <si>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</si>
  <si>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</si>
  <si>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</si>
  <si>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</si>
  <si>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</si>
  <si>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</si>
  <si>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</si>
  <si>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плановая</t>
  </si>
  <si>
    <t>фактическая/прогнозная</t>
  </si>
  <si>
    <t>распределенный по получателям субсидии, руб.</t>
  </si>
  <si>
    <t>нераспределенный, руб.</t>
  </si>
  <si>
    <t>обязательств, руб.</t>
  </si>
  <si>
    <t>денежных обязательств, руб.</t>
  </si>
  <si>
    <t>с даты заключения соглашения</t>
  </si>
  <si>
    <t>из них с начала текущего финансового года</t>
  </si>
  <si>
    <t>Результат предоставления субсидии:</t>
  </si>
  <si>
    <t>Контрольная точка:</t>
  </si>
  <si>
    <t>--------------------------------</t>
  </si>
  <si>
    <t>&lt;1&gt; Дата формирования настоящей Информации о мониторинге достижения результатов предоставления субсидии.</t>
  </si>
  <si>
    <t>&lt;2&gt; Наименование структурного элемента государственной (муниципальной) программы (в случае предоставления субсидии для достижения результатов, включенных в государственные (муниципальные) программы) с отражением в кодовой зоне 4 и 5 разрядов целевой статьи расходов соответствующего бюджета бюджетной системы Российской Федерации.</t>
  </si>
  <si>
    <t>&lt;3&gt; 13 - 17 разряды целевой статьи расходов соответствующего бюджета бюджетной системы Российской Федерации.</t>
  </si>
  <si>
    <t>&lt;4&gt; Количество контрольных точек в графе 3 раздела I настоящего приложения:</t>
  </si>
  <si>
    <t>&lt;5&gt; Показатели раздела II настоящего приложения:</t>
  </si>
  <si>
    <t>для строк "Результат предоставления субсидии":</t>
  </si>
  <si>
    <t>в части графы 12 разница между значением результата предоставления субсидии на текущий финансовый год, указанным при обосновании бюджетных ассигнований по соответствующей субсидии, и суммой конечных значений результатов предоставления субсидии, включенных в заключенные по субсидии соглашения о предоставлении субсидии, в том числе гранта в форме субсидии (далее - соглашение) (в случае, если значение результата предоставления субсидии утверждено при обосновании бюджетных ассигнований по соответствующей субсидии);</t>
  </si>
  <si>
    <t>для иных строк:</t>
  </si>
  <si>
    <t>в части графы 15 соответствующие показатели, установленные в приложениях к соглашениям, в которых определяется размер субсидии, предусмотренный для достижения результата предоставления субсидии;</t>
  </si>
  <si>
    <t>в части графы 17 соответствующие показатели, установленные в приложениях к соглашениям, в которых определяется объем обязательств, принятых в целях достижения результата предоставления субсидии в текущем финансовом году (объем принятых получателями субсидии на отчетную дату обязательств, источником финансового обеспечения которых является субсидия);</t>
  </si>
  <si>
    <t>в части графы 18 показатели, установленные в приложениях к соглашениям, в которых определяется объем денежных обязательств, принятых в целях достижения результата предоставления субсидии в текущем финансовом году (объем денежных обязательств (за исключением авансов), принятых получателями субсидии на отчетную дату в целях достижения результатов предоставления субсидии).</t>
  </si>
  <si>
    <t>1</t>
  </si>
  <si>
    <t>1.1</t>
  </si>
  <si>
    <t>1.2</t>
  </si>
  <si>
    <t>1.3</t>
  </si>
  <si>
    <t>1.4</t>
  </si>
  <si>
    <t>1.1.1</t>
  </si>
  <si>
    <t>1.1.2</t>
  </si>
  <si>
    <t>1.1.3</t>
  </si>
  <si>
    <t>1.3.1</t>
  </si>
  <si>
    <t>1.3.2</t>
  </si>
  <si>
    <t>1.4.1</t>
  </si>
  <si>
    <t>1.4.2</t>
  </si>
  <si>
    <t>…</t>
  </si>
  <si>
    <t>2</t>
  </si>
  <si>
    <t>2.1</t>
  </si>
  <si>
    <t>2.1.1</t>
  </si>
  <si>
    <t>2.1.2</t>
  </si>
  <si>
    <t>2.1.3</t>
  </si>
  <si>
    <t>2.2</t>
  </si>
  <si>
    <t>2.3</t>
  </si>
  <si>
    <t>2.3.1</t>
  </si>
  <si>
    <t>2.3.2</t>
  </si>
  <si>
    <t>2.4</t>
  </si>
  <si>
    <t>2.4.1</t>
  </si>
  <si>
    <t>2.4.2</t>
  </si>
  <si>
    <t>по строке 1.1 в разрезе результатов предоставления субсидии исходя из суммы количества контрольных точек, указанных в строках 1.1.1 - 1.1.3 в разрезе результатов предоставления субсидии;</t>
  </si>
  <si>
    <t>по строкам 1.1.1 - 1.1.3 исходя из количества контрольных точек, по которым дата фактического достижения, указанная в графе 14 раздела II настоящего приложения, соответствует отчетному периоду, отраженных в разрезе получателей субсидии;</t>
  </si>
  <si>
    <t>по строке 1.2 в разрезе результатов предоставления субсидии исходя из количества контрольных точек, по которым дата фактического достижения, указанная в графе 14 раздела II настоящего приложения, наступила в периодах, предшествующих отчетному, отраженных в разрезе получателей субсидии;</t>
  </si>
  <si>
    <t>по строке 1.3 в разрезе результатов предоставления субсидии исходя из суммы количества контрольных точек, указанных в строках 1.3.1, 1.3.2 в разрезе результатов предоставления субсидии;</t>
  </si>
  <si>
    <t>по строкам 1.3.1, 1.3.2 исходя из количества контрольных точек, по которым на конец отчетного периода в графе 14 раздела II настоящего приложения отсутствует информация о фактическом достижении, отраженных в разрезе получателей субсидии;</t>
  </si>
  <si>
    <t>по строке 1.4 в разрезе результатов предоставления субсидии исходя из суммы количества контрольных точек, указанных в строках 1.4.1, 1.4.2 в разрезе результатов предоставления субсидии;</t>
  </si>
  <si>
    <t>по строке 1.4.1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соответствует или наступает ранее плановой даты, указанной в графе 13 раздела II настоящего приложения, отраженных в разрезе получателей субсидии;</t>
  </si>
  <si>
    <t>по строке 1.4.2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наступает позднее плановой даты, указанной в графе 13 раздела II настоящего приложения, отраженных в разрезе получателей субсидии.</t>
  </si>
  <si>
    <t>в части граф 5, 6 информация о значении результата предоставления субсидии, утвержденном при обосновании бюджетных ассигнований по соответствующей субсидии;</t>
  </si>
  <si>
    <t>в части граф 7 - 11, 15, 17, 18 сумма показателей указанных граф по строке "Результат предоставления субсидии" в разрезе получателей субсидии;</t>
  </si>
  <si>
    <t>в части графы 16 разница между размером субсидии, утвержденным при обосновании бюджетных ассигнований по соответствующей субсидии, и показателем графы 15;</t>
  </si>
  <si>
    <t>в части граф 2 - 6, 8, 10, 11, 13, 14 показатели граф 1 - 10 отчетов о реализации плана мероприятий по достижению результатов предоставления субсидии, сформированных в соответствии с пунктом 6 настоящего Порядка;</t>
  </si>
  <si>
    <t>в части граф 7, 9 соответствующие показатели, установленные в приложениях к соглашениям, в которых определяются плановые и фактические значения результатов предоставления субсидии с даты заключения соглашений;</t>
  </si>
  <si>
    <t>Субсидии для последующих выплат физическим лицам</t>
  </si>
  <si>
    <t>Субсидии бюджетным и автономным учреждениям на иные цели</t>
  </si>
  <si>
    <t>Субсидия на приобретение товаров, работ услуг</t>
  </si>
  <si>
    <t>Человек</t>
  </si>
  <si>
    <t>Процент</t>
  </si>
  <si>
    <t>Штук</t>
  </si>
  <si>
    <t>МАДОУ № 1</t>
  </si>
  <si>
    <t>МАДОУ № 2</t>
  </si>
  <si>
    <t>МБДОУ № 3</t>
  </si>
  <si>
    <t>МБДОУ № 4</t>
  </si>
  <si>
    <t>МБДОУ № 6</t>
  </si>
  <si>
    <t>МАДОУ № 12</t>
  </si>
  <si>
    <t>МАДОУ № 13</t>
  </si>
  <si>
    <t>МБДОУ № 15</t>
  </si>
  <si>
    <t>МБДОУ № 18</t>
  </si>
  <si>
    <t>МБДОУ № 20</t>
  </si>
  <si>
    <t>МАДОУ № 21</t>
  </si>
  <si>
    <t>МБДОУ № 23</t>
  </si>
  <si>
    <t>МАДОУ № 24</t>
  </si>
  <si>
    <t>МБДОУ № 25</t>
  </si>
  <si>
    <t>МБДОУ № 26</t>
  </si>
  <si>
    <t>МБДОУ № 28</t>
  </si>
  <si>
    <t>МБДОУ № 27</t>
  </si>
  <si>
    <t>МАДОУ № 29</t>
  </si>
  <si>
    <t>МАДОУ ЦРР-ДС № 30</t>
  </si>
  <si>
    <t>МАДОУ № 31</t>
  </si>
  <si>
    <t>Выплаты осуществлены</t>
  </si>
  <si>
    <t>Подготовлена программа мероприятия</t>
  </si>
  <si>
    <t>Заключен договор на закупку товаров, работ, услуг</t>
  </si>
  <si>
    <t>Приобретенные товары поставлены на баланс</t>
  </si>
  <si>
    <t xml:space="preserve"> Субсидии на оказание услуг (выполнение работ)</t>
  </si>
  <si>
    <t>Услуга оказана (работы выполнены)</t>
  </si>
  <si>
    <t>Утверждены (одобрены, сформированы) документы, необходимые для оказания услуги (выполнения работы)</t>
  </si>
  <si>
    <t>МАДОУ № 30</t>
  </si>
  <si>
    <t>МБОУ СОШ № 117</t>
  </si>
  <si>
    <t>МБОУ СОШ № 121</t>
  </si>
  <si>
    <t>МБОУ СКОШ № 122</t>
  </si>
  <si>
    <t>МБОУ СОШ № 125</t>
  </si>
  <si>
    <t>МБОУ СКОШ № 125</t>
  </si>
  <si>
    <t>МБОУ СОШ № 126</t>
  </si>
  <si>
    <t>МБОУ Гимназия № 127</t>
  </si>
  <si>
    <t>МБОУ СКОШ № 128</t>
  </si>
  <si>
    <t>МБОУ СОШ № 135</t>
  </si>
  <si>
    <t>20.02.2025
25.02.2025</t>
  </si>
  <si>
    <t>МАУ ДОЦ "Орленок"</t>
  </si>
  <si>
    <t>1. Результат предоставления субсидии на 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образовательные программы дошкольного образования, через предоставление компенсации части родительской платы 
(Доп.ЭК 500.90)</t>
  </si>
  <si>
    <t>2 .Результат предоставления субсидии на предоставление льгот за присмотр и уход в дошкольных образовательных организациях в соответствии с нормативно-правовыми актами 
(Доп.Эк 500.91)</t>
  </si>
  <si>
    <t>3. Результат предоставления субсидии (субвенции) на осуществление переданных государственных полномочий по предоставлению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 
(КЦСР 44 1 73 04090)</t>
  </si>
  <si>
    <t>4. Результат предоставления субсидии на проведение различных мероприятий муниципального уровня, обеспечение участия обучающихся в областных, российских и международных мероприятиях 
(Доп.Эк 500.70, 600.14, 600.15)</t>
  </si>
  <si>
    <t>5. Результат предоставления субсидии на выплату единовременной помощи молодым специалистам 
(Доп.Эк 211.12, 213.12)</t>
  </si>
  <si>
    <t>6. Результат предоставления субсидии на оснащение современным оборудованием муниципальных образовательных организаций, реализующих образовательные программы дошкольного образования, для получения детьми качественного образования 
(КЦСР 44 1 73 S4040)</t>
  </si>
  <si>
    <t>7. Результат предоставления субсидии на реализацию инициативных проектов 
(МП "22")</t>
  </si>
  <si>
    <t>8. Результат предоставления субсидии на разработку проектно-сметной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 
(КЦСР 44 1 73 S4110)</t>
  </si>
  <si>
    <t>9. Результат предоставления субсидии на выплату денежного поощрения (премии) обучающихся общеобразовательных учреждений 
(Доп.Эк 500.90)</t>
  </si>
  <si>
    <t>12. Результат предоставления субсидии на реализацию мероприятий по модернизации школьных систем образования
(КЦСР 44 1 Ю4 57500)</t>
  </si>
  <si>
    <t>13. Результат предоставления субсидии на проведение культурно-массовых и образовательных мероприятий (муниципальная программа "Подготовка и проведение мероприятий, посвященных 80-й годовщине Победы в Великой Отечественной войне 1941-1945 гг."
(МП "80")</t>
  </si>
  <si>
    <t>14. Результат предоставления субсидии на приобретение оборудования и мебели для пищеблока и столовой МАУ ДОЦ "Орлёнок"
(Доп.Эк 500.09)</t>
  </si>
  <si>
    <t>15. Результат предоставления субсидии на проведение капитального ремонта актового зала МАУ ДОЦ «Орлёнок» по адресу: Челябинская область, Снежинск, Парковая, 32
(Доп.ЭК 836.03)</t>
  </si>
  <si>
    <t>квартальная</t>
  </si>
  <si>
    <t xml:space="preserve">Результат предоставления субсидии на 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образовательные программы дошкольного образования, через предоставление компенсации части родительской платы </t>
  </si>
  <si>
    <t xml:space="preserve">Результат предоставления субсидии на предоставление льгот за присмотр и уход в дошкольных образовательных организациях в соответствии с нормативно-правовыми актами </t>
  </si>
  <si>
    <t>3</t>
  </si>
  <si>
    <t xml:space="preserve">Результат предоставления субсидии (субвенции) на осуществление переданных государственных полномочий по предоставлению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 </t>
  </si>
  <si>
    <t>3.1</t>
  </si>
  <si>
    <t>3.1.1</t>
  </si>
  <si>
    <t>3.1.2</t>
  </si>
  <si>
    <t>3.1.3</t>
  </si>
  <si>
    <t>3.2</t>
  </si>
  <si>
    <t>3.3</t>
  </si>
  <si>
    <t>3.3.1</t>
  </si>
  <si>
    <t>3.3.2</t>
  </si>
  <si>
    <t>3.4</t>
  </si>
  <si>
    <t>3.4.1</t>
  </si>
  <si>
    <t>3.4.2</t>
  </si>
  <si>
    <t>4</t>
  </si>
  <si>
    <t xml:space="preserve">Результат предоставления субсидии на проведение различных мероприятий муниципального уровня, обеспечение участия обучающихся в областных, российских и международных мероприятиях </t>
  </si>
  <si>
    <t>4.1</t>
  </si>
  <si>
    <t>4.1.1</t>
  </si>
  <si>
    <t>4.1.2</t>
  </si>
  <si>
    <t>4.1.3</t>
  </si>
  <si>
    <t>4.2</t>
  </si>
  <si>
    <t>4.3</t>
  </si>
  <si>
    <t>4.3.1</t>
  </si>
  <si>
    <t>4.3.2</t>
  </si>
  <si>
    <t>4.4</t>
  </si>
  <si>
    <t>4.4.1</t>
  </si>
  <si>
    <t>4.4.2</t>
  </si>
  <si>
    <t>5</t>
  </si>
  <si>
    <t xml:space="preserve">Результат предоставления субсидии на выплату единовременной помощи молодым специалистам </t>
  </si>
  <si>
    <t>5.1</t>
  </si>
  <si>
    <t>5.1.1</t>
  </si>
  <si>
    <t>5.1.2</t>
  </si>
  <si>
    <t>5.1.3</t>
  </si>
  <si>
    <t>5.2</t>
  </si>
  <si>
    <t>5.3</t>
  </si>
  <si>
    <t>5.3.1</t>
  </si>
  <si>
    <t>5.3.2</t>
  </si>
  <si>
    <t>5.4</t>
  </si>
  <si>
    <t>5.4.1</t>
  </si>
  <si>
    <t>5.4.2</t>
  </si>
  <si>
    <t>6</t>
  </si>
  <si>
    <t xml:space="preserve">Результат предоставления субсидии на оснащение современным оборудованием муниципальных образовательных организаций, реализующих образовательные программы дошкольного образования, для получения детьми качественного образования </t>
  </si>
  <si>
    <t>6.1</t>
  </si>
  <si>
    <t>6.1.1</t>
  </si>
  <si>
    <t>6.1.2</t>
  </si>
  <si>
    <t>6.1.3</t>
  </si>
  <si>
    <t>6.2</t>
  </si>
  <si>
    <t>6.3</t>
  </si>
  <si>
    <t>6.3.1</t>
  </si>
  <si>
    <t>6.3.2</t>
  </si>
  <si>
    <t>6.4</t>
  </si>
  <si>
    <t>6.4.1</t>
  </si>
  <si>
    <t>6.4.2</t>
  </si>
  <si>
    <t>7</t>
  </si>
  <si>
    <t>Результат предоставления субсидии на реализацию инициативных проектов</t>
  </si>
  <si>
    <t>7.1</t>
  </si>
  <si>
    <t>7.1.1</t>
  </si>
  <si>
    <t>7.1.2</t>
  </si>
  <si>
    <t>7.1.3</t>
  </si>
  <si>
    <t>7.2</t>
  </si>
  <si>
    <t>7.3</t>
  </si>
  <si>
    <t>7.3.1</t>
  </si>
  <si>
    <t>7.3.2</t>
  </si>
  <si>
    <t>7.4</t>
  </si>
  <si>
    <t>7.4.1</t>
  </si>
  <si>
    <t>7.4.2</t>
  </si>
  <si>
    <t>8</t>
  </si>
  <si>
    <t>Результат предоставления субсидии на разработку проектно-сметной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</t>
  </si>
  <si>
    <t>8.1</t>
  </si>
  <si>
    <t>8.1.1</t>
  </si>
  <si>
    <t>8.1.2</t>
  </si>
  <si>
    <t>8.1.3</t>
  </si>
  <si>
    <t>8.2</t>
  </si>
  <si>
    <t>8.3</t>
  </si>
  <si>
    <t>8.3.1</t>
  </si>
  <si>
    <t>8.3.2</t>
  </si>
  <si>
    <t>8.4</t>
  </si>
  <si>
    <t>8.4.1</t>
  </si>
  <si>
    <t>8.4.2</t>
  </si>
  <si>
    <t>9</t>
  </si>
  <si>
    <t xml:space="preserve">Результат предоставления субсидии на выплату денежного поощрения (премии) обучающихся общеобразовательных учреждений  </t>
  </si>
  <si>
    <t>9.1</t>
  </si>
  <si>
    <t>9.1.1</t>
  </si>
  <si>
    <t>9.1.2</t>
  </si>
  <si>
    <t>9.1.3</t>
  </si>
  <si>
    <t>9.2</t>
  </si>
  <si>
    <t>9.3</t>
  </si>
  <si>
    <t>9.3.1</t>
  </si>
  <si>
    <t>9.3.2</t>
  </si>
  <si>
    <t>9.4</t>
  </si>
  <si>
    <t>9.4.1</t>
  </si>
  <si>
    <t>9.4.2</t>
  </si>
  <si>
    <t>10</t>
  </si>
  <si>
    <t>10.1</t>
  </si>
  <si>
    <t>10.1.1</t>
  </si>
  <si>
    <t>10.1.2</t>
  </si>
  <si>
    <t>10.1.3</t>
  </si>
  <si>
    <t>10.2</t>
  </si>
  <si>
    <t>10.3</t>
  </si>
  <si>
    <t>10.3.1</t>
  </si>
  <si>
    <t>10.3.2</t>
  </si>
  <si>
    <t>10.4</t>
  </si>
  <si>
    <t>10.4.1</t>
  </si>
  <si>
    <t>10.4.2</t>
  </si>
  <si>
    <t>Результат предоставления субсидии на проведение ремонтных работ по замене оконных блоков в муниципальных общеобразовательных организациях</t>
  </si>
  <si>
    <t>11</t>
  </si>
  <si>
    <t>11.1</t>
  </si>
  <si>
    <t>11.1.1</t>
  </si>
  <si>
    <t>11.1.2</t>
  </si>
  <si>
    <t>11.1.3</t>
  </si>
  <si>
    <t>11.2</t>
  </si>
  <si>
    <t>11.3</t>
  </si>
  <si>
    <t>11.3.1</t>
  </si>
  <si>
    <t>11.3.2</t>
  </si>
  <si>
    <t>11.4</t>
  </si>
  <si>
    <t>11.4.1</t>
  </si>
  <si>
    <t>11.4.2</t>
  </si>
  <si>
    <t>Результат предоставления субсидии на 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</si>
  <si>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>12</t>
  </si>
  <si>
    <t>12.1</t>
  </si>
  <si>
    <t>12.1.1</t>
  </si>
  <si>
    <t>12.1.2</t>
  </si>
  <si>
    <t>12.1.3</t>
  </si>
  <si>
    <t>12.2</t>
  </si>
  <si>
    <t>12.3</t>
  </si>
  <si>
    <t>12.3.1</t>
  </si>
  <si>
    <t>12.3.2</t>
  </si>
  <si>
    <t>12.4</t>
  </si>
  <si>
    <t>12.4.1</t>
  </si>
  <si>
    <t>12.4.2</t>
  </si>
  <si>
    <t>13</t>
  </si>
  <si>
    <t>Результат предоставления субсидии на реализацию мероприятий по модернизации школьных систем образования</t>
  </si>
  <si>
    <t>13.1</t>
  </si>
  <si>
    <t>13.1.1</t>
  </si>
  <si>
    <t>13.1.2</t>
  </si>
  <si>
    <t>13.1.3</t>
  </si>
  <si>
    <t>13.2</t>
  </si>
  <si>
    <t>13.3</t>
  </si>
  <si>
    <t>13.3.1</t>
  </si>
  <si>
    <t>13.3.2</t>
  </si>
  <si>
    <t>13.4</t>
  </si>
  <si>
    <t>13.4.1</t>
  </si>
  <si>
    <t>13.4.2</t>
  </si>
  <si>
    <t>Результат предоставления субсидии на проведение культурно-массовых и образовательных мероприятий (муниципальная программа "Подготовка и проведение мероприятий, посвященных 80-й годовщине Победы в Великой Отечественной войне 1941-1945 гг."</t>
  </si>
  <si>
    <t>14</t>
  </si>
  <si>
    <t>14.1</t>
  </si>
  <si>
    <t>14.1.1</t>
  </si>
  <si>
    <t>14.1.2</t>
  </si>
  <si>
    <t>14.1.3</t>
  </si>
  <si>
    <t>14.2</t>
  </si>
  <si>
    <t>14.3</t>
  </si>
  <si>
    <t>14.3.1</t>
  </si>
  <si>
    <t>14.3.2</t>
  </si>
  <si>
    <t>14.4</t>
  </si>
  <si>
    <t>14.4.1</t>
  </si>
  <si>
    <t>14.4.2</t>
  </si>
  <si>
    <t>Результат предоставления субсидии на приобретение оборудования и мебели для пищеблока и столовой МАУ ДОЦ "Орлёнок"</t>
  </si>
  <si>
    <t>15</t>
  </si>
  <si>
    <t>15.1</t>
  </si>
  <si>
    <t>15.1.1</t>
  </si>
  <si>
    <t>15.1.2</t>
  </si>
  <si>
    <t>15.1.3</t>
  </si>
  <si>
    <t>15.2</t>
  </si>
  <si>
    <t>15.3</t>
  </si>
  <si>
    <t>15.3.1</t>
  </si>
  <si>
    <t>15.3.2</t>
  </si>
  <si>
    <t>15.4</t>
  </si>
  <si>
    <t>15.4.1</t>
  </si>
  <si>
    <t>15.4.2</t>
  </si>
  <si>
    <t>Муниципальное казённое учреждение "Финансовое управление Снежинского городского округа"</t>
  </si>
  <si>
    <t>Субсидии бюджетным (автономным) учреждениям на иные цели</t>
  </si>
  <si>
    <t>Муниципальная программа «Развитие образования в Снежинском городском округе» на 2023 - 2030 гг.</t>
  </si>
  <si>
    <t>Постановление Правительства РФ от 25.10.2023 № 1780</t>
  </si>
  <si>
    <t>Об утверждении Правил предоставления из бюджетов бюджетной системы Российской Федерации субсидий, в том числе грантов в форме субсидий, юридическим лицам, индивидуальным предпринимателям, а также физическим лицам - производителям товаров, работ, услуг</t>
  </si>
  <si>
    <t>© Материал из Справочная система «Госфинансы».</t>
  </si>
  <si>
    <t>Подробнее: https://gosfinansy.ru/#/document/99/1304140172/ZAP320C3PG/?of=copy-3821b11993</t>
  </si>
  <si>
    <r>
      <t xml:space="preserve">В целях проведения мониторинга достижения результата предоставления субсидии главный распорядитель бюджетных средств формирует план мероприятий по достижению результата предоставления субсидии по форме, установленной порядком проведения мониторинга достижения результата, в котором отражаются контрольные точки по каждому результату предоставления субсидии. План мероприятий по достижению результата предоставления субсидии формируется с указанием </t>
    </r>
    <r>
      <rPr>
        <sz val="8"/>
        <color rgb="FFFF0000"/>
        <rFont val="Arial"/>
        <family val="2"/>
        <charset val="204"/>
      </rPr>
      <t>не менее одной контрольной точки в квартал.     </t>
    </r>
  </si>
  <si>
    <t>Мероприятия завершены</t>
  </si>
  <si>
    <t>Дворец творчества</t>
  </si>
  <si>
    <r>
      <t>на "01" июл</t>
    </r>
    <r>
      <rPr>
        <u/>
        <sz val="12"/>
        <color theme="1"/>
        <rFont val="Times New Roman"/>
        <family val="1"/>
        <charset val="204"/>
      </rPr>
      <t>я</t>
    </r>
    <r>
      <rPr>
        <sz val="12"/>
        <color theme="1"/>
        <rFont val="Times New Roman"/>
        <family val="1"/>
        <charset val="204"/>
      </rPr>
      <t xml:space="preserve"> 2025 г.</t>
    </r>
  </si>
  <si>
    <t>МБДОУ 4</t>
  </si>
  <si>
    <t>МБДОУ 6</t>
  </si>
  <si>
    <t>МАДОУ 13</t>
  </si>
  <si>
    <t>МБДОУ 15</t>
  </si>
  <si>
    <t>МБДОУ 18</t>
  </si>
  <si>
    <t>МБДОУ 20</t>
  </si>
  <si>
    <t>МБДОУ 27</t>
  </si>
  <si>
    <t>МБДОУ 31</t>
  </si>
  <si>
    <t>МАДОУ 30</t>
  </si>
  <si>
    <t>МБОУ СКОШ № 135</t>
  </si>
  <si>
    <t>МБДОУ   № 26</t>
  </si>
  <si>
    <t>30.06.205</t>
  </si>
  <si>
    <t>Х</t>
  </si>
  <si>
    <t>16</t>
  </si>
  <si>
    <t xml:space="preserve">Результат предоставления субсидии на организацию трудоустройства несовершеннолетних граждан в возрасте от 14 до 18 лет на временные рабочие места </t>
  </si>
  <si>
    <t>17</t>
  </si>
  <si>
    <t xml:space="preserve">Результат предоставления субсидии на льготу суммы родительской платы за путевки в загородные лагеря и лагеря с дневным пребыванием для детей граждан, призванных на военную службу по мобилизации и добровольцев, участвующих в СВО в соответствии с Указом Президента РФ от 21.09.2022 №647, а также погибших в результате участия в СВО </t>
  </si>
  <si>
    <t>18</t>
  </si>
  <si>
    <t>Результат предоставления субсидии на льготу суммы родительской платы за путевки в загородные лагеря и лагеря с дневным пребыванием для детей, находящихся в трудной жизненной ситуации</t>
  </si>
  <si>
    <t>19</t>
  </si>
  <si>
    <t xml:space="preserve">Результат предоставления субсидии на проведение медосмотров сотрудников образовательных учреждений и учреждений дополнительного  образования в каникулярное время в лагерях дневного пребывания детей, выплату заработной платы (с начислениями) уборщиков игровых помещений, приобретение аптечки, медикаментов, оплату медицинских услуг, санитарно-гигиенические услуги и обучение по охране труда, проверку знаний требований охраны труда работников организаций в соответствии с Постановлением Минтруда РФ и Минобразования РФ от 13 января 2003 г. № 1/29 с изменениями </t>
  </si>
  <si>
    <t>20</t>
  </si>
  <si>
    <t xml:space="preserve">Результат предоставления субсидии на организацию деятельности трудовых объединений при общеобразовательных учреждениях в летний период </t>
  </si>
  <si>
    <t>21</t>
  </si>
  <si>
    <t xml:space="preserve">Результат предоставления субсидии на мероприятия по обеспечению антитеррористической защищенности объектов (территорий) муниципальных образовательных организаций </t>
  </si>
  <si>
    <t>16.1</t>
  </si>
  <si>
    <t>16.1.1</t>
  </si>
  <si>
    <t>16.1.2</t>
  </si>
  <si>
    <t>16.1.3</t>
  </si>
  <si>
    <t>16.2</t>
  </si>
  <si>
    <t>16.3</t>
  </si>
  <si>
    <t>16.3.1</t>
  </si>
  <si>
    <t>16.3.2</t>
  </si>
  <si>
    <t>16.4</t>
  </si>
  <si>
    <t>16.4.1</t>
  </si>
  <si>
    <t>16.4.2</t>
  </si>
  <si>
    <t>17.1</t>
  </si>
  <si>
    <t>17.1.1</t>
  </si>
  <si>
    <t>17.1.2</t>
  </si>
  <si>
    <t>17.1.3</t>
  </si>
  <si>
    <t>17.2</t>
  </si>
  <si>
    <t>17.3</t>
  </si>
  <si>
    <t>17.3.1</t>
  </si>
  <si>
    <t>17.3.2</t>
  </si>
  <si>
    <t>17.4</t>
  </si>
  <si>
    <t>17.4.1</t>
  </si>
  <si>
    <t>17.4.2</t>
  </si>
  <si>
    <t>18.1</t>
  </si>
  <si>
    <t>18.1.1</t>
  </si>
  <si>
    <t>18.1.2</t>
  </si>
  <si>
    <t>18.1.3</t>
  </si>
  <si>
    <t>18.2</t>
  </si>
  <si>
    <t>18.3</t>
  </si>
  <si>
    <t>18.3.1</t>
  </si>
  <si>
    <t>18.3.2</t>
  </si>
  <si>
    <t>18.4</t>
  </si>
  <si>
    <t>18.4.1</t>
  </si>
  <si>
    <t>18.4.2</t>
  </si>
  <si>
    <t>19.1</t>
  </si>
  <si>
    <t>19.1.1</t>
  </si>
  <si>
    <t>19.1.2</t>
  </si>
  <si>
    <t>19.1.3</t>
  </si>
  <si>
    <t>19.2</t>
  </si>
  <si>
    <t>19.3</t>
  </si>
  <si>
    <t>19.3.1</t>
  </si>
  <si>
    <t>19.3.2</t>
  </si>
  <si>
    <t>19.4</t>
  </si>
  <si>
    <t>19.4.1</t>
  </si>
  <si>
    <t>19.4.2</t>
  </si>
  <si>
    <t>20.1</t>
  </si>
  <si>
    <t>20.1.1</t>
  </si>
  <si>
    <t>20.1.2</t>
  </si>
  <si>
    <t>20.1.3</t>
  </si>
  <si>
    <t>20.2</t>
  </si>
  <si>
    <t>20.3</t>
  </si>
  <si>
    <t>20.3.1</t>
  </si>
  <si>
    <t>20.3.2</t>
  </si>
  <si>
    <t>20.4</t>
  </si>
  <si>
    <t>20.4.1</t>
  </si>
  <si>
    <t>20.4.2</t>
  </si>
  <si>
    <t>21.1</t>
  </si>
  <si>
    <t>21.1.1</t>
  </si>
  <si>
    <t>21.1.2</t>
  </si>
  <si>
    <t>21.1.3</t>
  </si>
  <si>
    <t>21.2</t>
  </si>
  <si>
    <t>21.3</t>
  </si>
  <si>
    <t>21.3.1</t>
  </si>
  <si>
    <t>21.3.2</t>
  </si>
  <si>
    <t>21.4</t>
  </si>
  <si>
    <t>21.4.1</t>
  </si>
  <si>
    <t>21.4.2</t>
  </si>
  <si>
    <t xml:space="preserve"> Результат предоставления субсидии на проведение капитального ремонта актового зала МАУ ДОЦ «Орлёнок» </t>
  </si>
  <si>
    <t xml:space="preserve">16. Результат предоставления субсидии на организацию трудоустройства несовершеннолетних граждан в возрасте от 14 до 18 лет на временные рабочие места (Доп.ЭК 500.27) </t>
  </si>
  <si>
    <t>17. Результат предоставления субсидии на льготу суммы родительской платы за путевки в загородные лагеря и лагеря с дневным пребыванием для детей граждан, призванных на военную службу по мобилизации и добровольцев, участвующих в СВО в соответствии с Указом Президента РФ от 21.09.2022 №647, а также погибших в результате участия в СВО (ДОП.ЭК 500.85)</t>
  </si>
  <si>
    <t>18. Результат предоставления субсидии на льготу суммы родительской платы за путевки в загородные лагеря и лагеря с дневным пребыванием для детей, находящихся в трудной жизненной ситуации (Доп.ЭК 500.95)</t>
  </si>
  <si>
    <t>22. Результат предоставления субсидии на расходы для проведения государственной итоговой аттестации (Доп.ЭК 500.40)</t>
  </si>
  <si>
    <t>МБОУ "Гимназия № 127"</t>
  </si>
  <si>
    <t>Субсидии на приобретение товаров, работ, услуг</t>
  </si>
  <si>
    <t>23. Результат предоставления субсидии на расходы, связанные с реорганизацией подведомственных учреждений (Доп.ЭК 500.26)</t>
  </si>
  <si>
    <t>10. Результат предоставления субсидии на проведение ремонтных работ по замене оконных блоков в муниципальных общеобразовательных организациях 
(КЦСР 44 1 Ю4 S3172)</t>
  </si>
  <si>
    <t>11. Результат предоставления субсидии на 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
(КЦСР 44 1 Ю4 S3171)</t>
  </si>
  <si>
    <t>19. Результат предоставления субсидии на проведение медосмотров сотрудников образовательных учреждений и учреждений дополнительного  образования в каникулярное время в лагерях дневного пребывания детей, выплату заработной платы (с начислениями) уборщиков игровых помещений, приобретение аптечки, медикаментов, оплату медицинских услуг, санитарно-гигиенические услуги и обучение по охране труда, проверку знаний требований охраны труда работников организаций в соответствии с Постановлением Минтруда РФ и Минобразования РФ от 13 января 2003 г. № 1/29 с изменениями (КЦСР 44 3 73 03350, Доп.ЭК 211.01;213.01; 500.26; 500.40)</t>
  </si>
  <si>
    <t>20. Результат предоставления субсидии на организацию деятельности трудовых объединений при общеобразовательных учреждениях в летний период
(Доп.Эк 50031)</t>
  </si>
  <si>
    <t>21. Результат предоставления субсидии на мероприятия по обеспечению антитеррористической защищенности объектов (территорий) муниципальных образовательных организаций (Доп. Эк 500.42)</t>
  </si>
  <si>
    <t>Итого</t>
  </si>
  <si>
    <t>АЦК</t>
  </si>
  <si>
    <t>Отклонение</t>
  </si>
  <si>
    <t>22</t>
  </si>
  <si>
    <t>22.1</t>
  </si>
  <si>
    <t>22.1.1</t>
  </si>
  <si>
    <t>22.1.2</t>
  </si>
  <si>
    <t>22.1.3</t>
  </si>
  <si>
    <t>22.2</t>
  </si>
  <si>
    <t>22.3</t>
  </si>
  <si>
    <t>22.3.1</t>
  </si>
  <si>
    <t>22.3.2</t>
  </si>
  <si>
    <t>22.4</t>
  </si>
  <si>
    <t>22.4.1</t>
  </si>
  <si>
    <t>22.4.2</t>
  </si>
  <si>
    <t>23</t>
  </si>
  <si>
    <t>23.1</t>
  </si>
  <si>
    <t>23.1.1</t>
  </si>
  <si>
    <t>23.1.2</t>
  </si>
  <si>
    <t>23.1.3</t>
  </si>
  <si>
    <t>23.2</t>
  </si>
  <si>
    <t>23.3</t>
  </si>
  <si>
    <t>23.3.1</t>
  </si>
  <si>
    <t>23.3.2</t>
  </si>
  <si>
    <t>23.4</t>
  </si>
  <si>
    <t>23.4.1</t>
  </si>
  <si>
    <t>23.4.2</t>
  </si>
  <si>
    <t>Результат предоставления субсидии на расходы для проведения государственной итоговой аттестации</t>
  </si>
  <si>
    <t>Результат предоставления субсидии на расходы, связанные с реорганизацией подведомственных учреждений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</si>
</sst>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1" x14ac:knownFonts="1"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u/>
      <sz val="2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4"/>
      <color rgb="FF0000FF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8"/>
      <color rgb="FF222222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right" vertical="center" wrapText="1"/>
    </xf>
    <xf numFmtId="0" fontId="0" fillId="0" borderId="0" xfId="0" applyFont="1"/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5" fillId="0" borderId="1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9" fillId="0" borderId="0" xfId="0" applyFont="1"/>
    <xf numFmtId="0" fontId="4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0" fillId="0" borderId="6" xfId="0" applyNumberFormat="1" applyFont="1" applyFill="1" applyBorder="1" applyAlignment="1">
      <alignment horizontal="left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14" fontId="11" fillId="0" borderId="2" xfId="0" applyNumberFormat="1" applyFont="1" applyBorder="1" applyAlignment="1">
      <alignment vertical="center" wrapText="1"/>
    </xf>
    <xf numFmtId="14" fontId="1" fillId="2" borderId="2" xfId="0" applyNumberFormat="1" applyFont="1" applyFill="1" applyBorder="1" applyAlignment="1">
      <alignment vertical="center" wrapText="1"/>
    </xf>
    <xf numFmtId="14" fontId="1" fillId="0" borderId="2" xfId="0" applyNumberFormat="1" applyFont="1" applyFill="1" applyBorder="1" applyAlignment="1">
      <alignment vertical="center" wrapText="1"/>
    </xf>
    <xf numFmtId="0" fontId="13" fillId="0" borderId="0" xfId="0" applyFont="1"/>
    <xf numFmtId="4" fontId="1" fillId="0" borderId="2" xfId="0" applyNumberFormat="1" applyFont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1" fillId="0" borderId="2" xfId="0" applyFont="1" applyFill="1" applyBorder="1" applyAlignment="1">
      <alignment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vertical="center" wrapText="1"/>
    </xf>
    <xf numFmtId="0" fontId="16" fillId="0" borderId="0" xfId="0" applyFont="1"/>
    <xf numFmtId="14" fontId="1" fillId="0" borderId="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Border="1" applyAlignment="1">
      <alignment vertical="center" wrapText="1"/>
    </xf>
    <xf numFmtId="4" fontId="16" fillId="0" borderId="0" xfId="0" applyNumberFormat="1" applyFont="1"/>
    <xf numFmtId="9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18" fillId="0" borderId="0" xfId="0" applyFon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2" fillId="0" borderId="0" xfId="1" applyAlignment="1">
      <alignment wrapText="1"/>
    </xf>
    <xf numFmtId="14" fontId="1" fillId="0" borderId="9" xfId="0" applyNumberFormat="1" applyFont="1" applyBorder="1" applyAlignment="1">
      <alignment horizontal="center" vertical="center" wrapText="1"/>
    </xf>
    <xf numFmtId="9" fontId="11" fillId="0" borderId="2" xfId="2" applyFont="1" applyBorder="1" applyAlignment="1">
      <alignment horizontal="center" vertical="center" wrapText="1"/>
    </xf>
    <xf numFmtId="0" fontId="11" fillId="0" borderId="2" xfId="2" applyNumberFormat="1" applyFont="1" applyBorder="1" applyAlignment="1">
      <alignment horizontal="center" vertical="center" wrapText="1"/>
    </xf>
    <xf numFmtId="0" fontId="1" fillId="0" borderId="2" xfId="2" applyNumberFormat="1" applyFont="1" applyBorder="1" applyAlignment="1">
      <alignment horizontal="center" vertical="center" wrapText="1"/>
    </xf>
    <xf numFmtId="0" fontId="1" fillId="0" borderId="2" xfId="2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horizontal="right" vertical="center" wrapText="1"/>
    </xf>
    <xf numFmtId="9" fontId="1" fillId="0" borderId="2" xfId="2" applyFont="1" applyBorder="1" applyAlignment="1">
      <alignment horizontal="center" vertical="center" wrapText="1"/>
    </xf>
    <xf numFmtId="9" fontId="1" fillId="0" borderId="2" xfId="2" applyFont="1" applyBorder="1" applyAlignment="1">
      <alignment vertical="center" wrapText="1"/>
    </xf>
    <xf numFmtId="4" fontId="0" fillId="0" borderId="0" xfId="0" applyNumberFormat="1"/>
    <xf numFmtId="10" fontId="11" fillId="0" borderId="2" xfId="2" applyNumberFormat="1" applyFont="1" applyBorder="1" applyAlignment="1">
      <alignment horizontal="center" vertical="center" wrapText="1"/>
    </xf>
    <xf numFmtId="9" fontId="11" fillId="0" borderId="2" xfId="2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 indent="1"/>
    </xf>
    <xf numFmtId="43" fontId="0" fillId="0" borderId="0" xfId="3" applyFont="1"/>
    <xf numFmtId="43" fontId="0" fillId="0" borderId="0" xfId="0" applyNumberFormat="1"/>
    <xf numFmtId="4" fontId="14" fillId="2" borderId="2" xfId="0" applyNumberFormat="1" applyFont="1" applyFill="1" applyBorder="1" applyAlignment="1">
      <alignment vertical="center" wrapText="1"/>
    </xf>
    <xf numFmtId="9" fontId="14" fillId="0" borderId="2" xfId="2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4" fontId="14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0" fillId="3" borderId="0" xfId="0" applyFill="1"/>
    <xf numFmtId="0" fontId="0" fillId="2" borderId="0" xfId="0" applyFill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gosfinans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1"/>
  <sheetViews>
    <sheetView tabSelected="1" view="pageBreakPreview" topLeftCell="A22" zoomScale="85" zoomScaleSheetLayoutView="85" workbookViewId="0">
      <selection activeCell="D226" sqref="D226"/>
    </sheetView>
  </sheetViews>
  <sheetFormatPr defaultRowHeight="18.75" x14ac:dyDescent="0.3"/>
  <cols>
    <col min="1" max="1" width="24.59765625" bestFit="1" customWidth="1"/>
    <col min="2" max="2" width="48.5" customWidth="1"/>
    <col min="3" max="3" width="19.19921875" customWidth="1"/>
    <col min="4" max="4" width="12.796875" customWidth="1"/>
    <col min="5" max="5" width="12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100" t="s">
        <v>13</v>
      </c>
      <c r="B16" s="100"/>
      <c r="C16" s="100"/>
      <c r="D16" s="100"/>
      <c r="E16" s="100"/>
    </row>
    <row r="17" spans="1:5" x14ac:dyDescent="0.3">
      <c r="A17" s="100" t="s">
        <v>14</v>
      </c>
      <c r="B17" s="100"/>
      <c r="C17" s="100"/>
      <c r="D17" s="100"/>
      <c r="E17" s="100"/>
    </row>
    <row r="18" spans="1:5" x14ac:dyDescent="0.3">
      <c r="A18" s="3"/>
    </row>
    <row r="19" spans="1:5" x14ac:dyDescent="0.3">
      <c r="A19" s="101"/>
      <c r="B19" s="101"/>
      <c r="C19" s="101"/>
      <c r="D19" s="102"/>
      <c r="E19" s="26" t="s">
        <v>15</v>
      </c>
    </row>
    <row r="20" spans="1:5" x14ac:dyDescent="0.3">
      <c r="A20" s="101"/>
      <c r="B20" s="5" t="s">
        <v>16</v>
      </c>
      <c r="C20" s="101"/>
      <c r="D20" s="103" t="s">
        <v>17</v>
      </c>
      <c r="E20" s="104">
        <v>45839</v>
      </c>
    </row>
    <row r="21" spans="1:5" x14ac:dyDescent="0.3">
      <c r="A21" s="101"/>
      <c r="B21" s="5" t="s">
        <v>360</v>
      </c>
      <c r="C21" s="101"/>
      <c r="D21" s="103"/>
      <c r="E21" s="105"/>
    </row>
    <row r="22" spans="1:5" s="15" customFormat="1" x14ac:dyDescent="0.3">
      <c r="A22" s="8"/>
      <c r="B22" s="8"/>
      <c r="C22" s="8"/>
      <c r="D22" s="24" t="s">
        <v>18</v>
      </c>
      <c r="E22" s="71">
        <v>45858</v>
      </c>
    </row>
    <row r="23" spans="1:5" s="15" customFormat="1" ht="45" customHeight="1" thickBot="1" x14ac:dyDescent="0.35">
      <c r="A23" s="23" t="s">
        <v>19</v>
      </c>
      <c r="B23" s="7" t="s">
        <v>350</v>
      </c>
      <c r="C23" s="8"/>
      <c r="D23" s="25" t="s">
        <v>20</v>
      </c>
      <c r="E23" s="27"/>
    </row>
    <row r="24" spans="1:5" s="15" customFormat="1" ht="75" customHeight="1" thickBot="1" x14ac:dyDescent="0.35">
      <c r="A24" s="22" t="s">
        <v>21</v>
      </c>
      <c r="B24" s="7" t="s">
        <v>352</v>
      </c>
      <c r="C24" s="8"/>
      <c r="D24" s="1" t="s">
        <v>22</v>
      </c>
      <c r="E24" s="27"/>
    </row>
    <row r="25" spans="1:5" s="15" customFormat="1" ht="32.25" customHeight="1" thickBot="1" x14ac:dyDescent="0.35">
      <c r="A25" s="23" t="s">
        <v>23</v>
      </c>
      <c r="B25" s="7" t="s">
        <v>351</v>
      </c>
      <c r="C25" s="8"/>
      <c r="D25" s="1" t="s">
        <v>24</v>
      </c>
      <c r="E25" s="27"/>
    </row>
    <row r="26" spans="1:5" ht="19.5" thickBot="1" x14ac:dyDescent="0.35">
      <c r="A26" s="23" t="s">
        <v>25</v>
      </c>
      <c r="B26" s="7" t="s">
        <v>179</v>
      </c>
      <c r="C26" s="4"/>
      <c r="D26" s="28"/>
      <c r="E26" s="27"/>
    </row>
    <row r="27" spans="1:5" x14ac:dyDescent="0.3">
      <c r="A27" s="3"/>
    </row>
    <row r="28" spans="1:5" s="30" customFormat="1" ht="26.25" x14ac:dyDescent="0.4">
      <c r="A28" s="98" t="s">
        <v>26</v>
      </c>
      <c r="B28" s="99"/>
      <c r="C28" s="99"/>
    </row>
    <row r="29" spans="1:5" s="30" customFormat="1" ht="26.25" x14ac:dyDescent="0.4">
      <c r="A29" s="98" t="s">
        <v>27</v>
      </c>
      <c r="B29" s="99"/>
      <c r="C29" s="99"/>
    </row>
    <row r="30" spans="1:5" ht="19.5" thickBot="1" x14ac:dyDescent="0.35">
      <c r="A30" s="3"/>
    </row>
    <row r="31" spans="1:5" s="18" customFormat="1" ht="19.5" thickBot="1" x14ac:dyDescent="0.35">
      <c r="A31" s="20" t="s">
        <v>28</v>
      </c>
      <c r="B31" s="21" t="s">
        <v>29</v>
      </c>
      <c r="C31" s="19" t="s">
        <v>30</v>
      </c>
    </row>
    <row r="32" spans="1:5" ht="19.5" thickBot="1" x14ac:dyDescent="0.35">
      <c r="A32" s="9">
        <v>1</v>
      </c>
      <c r="B32" s="10">
        <v>2</v>
      </c>
      <c r="C32" s="10">
        <v>3</v>
      </c>
    </row>
    <row r="33" spans="1:3" ht="127.9" customHeight="1" thickBot="1" x14ac:dyDescent="0.35">
      <c r="A33" s="14" t="s">
        <v>83</v>
      </c>
      <c r="B33" s="6" t="s">
        <v>180</v>
      </c>
      <c r="C33" s="10" t="s">
        <v>31</v>
      </c>
    </row>
    <row r="34" spans="1:3" ht="19.5" thickBot="1" x14ac:dyDescent="0.35">
      <c r="A34" s="14" t="s">
        <v>84</v>
      </c>
      <c r="B34" s="6" t="s">
        <v>32</v>
      </c>
      <c r="C34" s="10">
        <v>0</v>
      </c>
    </row>
    <row r="35" spans="1:3" ht="19.5" thickBot="1" x14ac:dyDescent="0.35">
      <c r="A35" s="14" t="s">
        <v>88</v>
      </c>
      <c r="B35" s="11" t="s">
        <v>33</v>
      </c>
      <c r="C35" s="10">
        <v>0</v>
      </c>
    </row>
    <row r="36" spans="1:3" ht="19.5" thickBot="1" x14ac:dyDescent="0.35">
      <c r="A36" s="14" t="s">
        <v>89</v>
      </c>
      <c r="B36" s="11" t="s">
        <v>34</v>
      </c>
      <c r="C36" s="10">
        <v>0</v>
      </c>
    </row>
    <row r="37" spans="1:3" ht="19.5" thickBot="1" x14ac:dyDescent="0.35">
      <c r="A37" s="14" t="s">
        <v>90</v>
      </c>
      <c r="B37" s="11" t="s">
        <v>35</v>
      </c>
      <c r="C37" s="10">
        <v>0</v>
      </c>
    </row>
    <row r="38" spans="1:3" ht="32.25" thickBot="1" x14ac:dyDescent="0.35">
      <c r="A38" s="14" t="s">
        <v>85</v>
      </c>
      <c r="B38" s="11" t="s">
        <v>36</v>
      </c>
      <c r="C38" s="10">
        <v>0</v>
      </c>
    </row>
    <row r="39" spans="1:3" ht="19.5" thickBot="1" x14ac:dyDescent="0.35">
      <c r="A39" s="14" t="s">
        <v>86</v>
      </c>
      <c r="B39" s="6" t="s">
        <v>37</v>
      </c>
      <c r="C39" s="10">
        <v>0</v>
      </c>
    </row>
    <row r="40" spans="1:3" ht="32.25" thickBot="1" x14ac:dyDescent="0.35">
      <c r="A40" s="14" t="s">
        <v>91</v>
      </c>
      <c r="B40" s="11" t="s">
        <v>38</v>
      </c>
      <c r="C40" s="10">
        <v>0</v>
      </c>
    </row>
    <row r="41" spans="1:3" ht="19.5" thickBot="1" x14ac:dyDescent="0.35">
      <c r="A41" s="14" t="s">
        <v>92</v>
      </c>
      <c r="B41" s="11" t="s">
        <v>33</v>
      </c>
      <c r="C41" s="10">
        <v>0</v>
      </c>
    </row>
    <row r="42" spans="1:3" ht="32.25" thickBot="1" x14ac:dyDescent="0.35">
      <c r="A42" s="14" t="s">
        <v>87</v>
      </c>
      <c r="B42" s="6" t="s">
        <v>39</v>
      </c>
      <c r="C42" s="43">
        <v>21</v>
      </c>
    </row>
    <row r="43" spans="1:3" ht="19.5" thickBot="1" x14ac:dyDescent="0.35">
      <c r="A43" s="14" t="s">
        <v>93</v>
      </c>
      <c r="B43" s="11" t="s">
        <v>40</v>
      </c>
      <c r="C43" s="43">
        <v>21</v>
      </c>
    </row>
    <row r="44" spans="1:3" ht="19.5" thickBot="1" x14ac:dyDescent="0.35">
      <c r="A44" s="14" t="s">
        <v>94</v>
      </c>
      <c r="B44" s="11" t="s">
        <v>41</v>
      </c>
      <c r="C44" s="10">
        <v>0</v>
      </c>
    </row>
    <row r="45" spans="1:3" ht="12" customHeight="1" thickBot="1" x14ac:dyDescent="0.35">
      <c r="A45" s="14" t="s">
        <v>95</v>
      </c>
      <c r="B45" s="6" t="s">
        <v>42</v>
      </c>
      <c r="C45" s="10" t="s">
        <v>42</v>
      </c>
    </row>
    <row r="46" spans="1:3" ht="57.6" customHeight="1" thickBot="1" x14ac:dyDescent="0.35">
      <c r="A46" s="14" t="s">
        <v>96</v>
      </c>
      <c r="B46" s="6" t="s">
        <v>181</v>
      </c>
      <c r="C46" s="10" t="s">
        <v>31</v>
      </c>
    </row>
    <row r="47" spans="1:3" ht="19.5" thickBot="1" x14ac:dyDescent="0.35">
      <c r="A47" s="14" t="s">
        <v>97</v>
      </c>
      <c r="B47" s="6" t="s">
        <v>32</v>
      </c>
      <c r="C47" s="10">
        <v>0</v>
      </c>
    </row>
    <row r="48" spans="1:3" ht="19.5" thickBot="1" x14ac:dyDescent="0.35">
      <c r="A48" s="14" t="s">
        <v>98</v>
      </c>
      <c r="B48" s="11" t="s">
        <v>33</v>
      </c>
      <c r="C48" s="10">
        <v>0</v>
      </c>
    </row>
    <row r="49" spans="1:3" ht="19.5" thickBot="1" x14ac:dyDescent="0.35">
      <c r="A49" s="14" t="s">
        <v>99</v>
      </c>
      <c r="B49" s="11" t="s">
        <v>34</v>
      </c>
      <c r="C49" s="10">
        <v>0</v>
      </c>
    </row>
    <row r="50" spans="1:3" ht="19.5" thickBot="1" x14ac:dyDescent="0.35">
      <c r="A50" s="14" t="s">
        <v>100</v>
      </c>
      <c r="B50" s="11" t="s">
        <v>35</v>
      </c>
      <c r="C50" s="10">
        <v>0</v>
      </c>
    </row>
    <row r="51" spans="1:3" ht="32.25" thickBot="1" x14ac:dyDescent="0.35">
      <c r="A51" s="14" t="s">
        <v>101</v>
      </c>
      <c r="B51" s="6" t="s">
        <v>36</v>
      </c>
      <c r="C51" s="10">
        <v>0</v>
      </c>
    </row>
    <row r="52" spans="1:3" ht="19.5" thickBot="1" x14ac:dyDescent="0.35">
      <c r="A52" s="14" t="s">
        <v>102</v>
      </c>
      <c r="B52" s="6" t="s">
        <v>43</v>
      </c>
      <c r="C52" s="10">
        <v>0</v>
      </c>
    </row>
    <row r="53" spans="1:3" ht="32.25" thickBot="1" x14ac:dyDescent="0.35">
      <c r="A53" s="14" t="s">
        <v>103</v>
      </c>
      <c r="B53" s="11" t="s">
        <v>38</v>
      </c>
      <c r="C53" s="10">
        <v>0</v>
      </c>
    </row>
    <row r="54" spans="1:3" ht="19.5" thickBot="1" x14ac:dyDescent="0.35">
      <c r="A54" s="14" t="s">
        <v>104</v>
      </c>
      <c r="B54" s="11" t="s">
        <v>33</v>
      </c>
      <c r="C54" s="10">
        <v>0</v>
      </c>
    </row>
    <row r="55" spans="1:3" ht="32.25" thickBot="1" x14ac:dyDescent="0.35">
      <c r="A55" s="14" t="s">
        <v>105</v>
      </c>
      <c r="B55" s="6" t="s">
        <v>39</v>
      </c>
      <c r="C55" s="10">
        <v>21</v>
      </c>
    </row>
    <row r="56" spans="1:3" ht="19.5" thickBot="1" x14ac:dyDescent="0.35">
      <c r="A56" s="14" t="s">
        <v>106</v>
      </c>
      <c r="B56" s="11" t="s">
        <v>40</v>
      </c>
      <c r="C56" s="10">
        <v>21</v>
      </c>
    </row>
    <row r="57" spans="1:3" ht="19.5" thickBot="1" x14ac:dyDescent="0.35">
      <c r="A57" s="14" t="s">
        <v>107</v>
      </c>
      <c r="B57" s="11" t="s">
        <v>41</v>
      </c>
      <c r="C57" s="10">
        <v>0</v>
      </c>
    </row>
    <row r="58" spans="1:3" ht="117" customHeight="1" thickBot="1" x14ac:dyDescent="0.35">
      <c r="A58" s="14" t="s">
        <v>182</v>
      </c>
      <c r="B58" s="6" t="s">
        <v>183</v>
      </c>
      <c r="C58" s="10" t="s">
        <v>31</v>
      </c>
    </row>
    <row r="59" spans="1:3" ht="19.5" thickBot="1" x14ac:dyDescent="0.35">
      <c r="A59" s="14" t="s">
        <v>184</v>
      </c>
      <c r="B59" s="6" t="s">
        <v>32</v>
      </c>
      <c r="C59" s="10">
        <v>0</v>
      </c>
    </row>
    <row r="60" spans="1:3" ht="19.5" thickBot="1" x14ac:dyDescent="0.35">
      <c r="A60" s="14" t="s">
        <v>185</v>
      </c>
      <c r="B60" s="11" t="s">
        <v>33</v>
      </c>
      <c r="C60" s="10">
        <v>0</v>
      </c>
    </row>
    <row r="61" spans="1:3" ht="19.5" thickBot="1" x14ac:dyDescent="0.35">
      <c r="A61" s="14" t="s">
        <v>186</v>
      </c>
      <c r="B61" s="11" t="s">
        <v>34</v>
      </c>
      <c r="C61" s="10">
        <v>0</v>
      </c>
    </row>
    <row r="62" spans="1:3" ht="19.5" thickBot="1" x14ac:dyDescent="0.35">
      <c r="A62" s="14" t="s">
        <v>187</v>
      </c>
      <c r="B62" s="11" t="s">
        <v>35</v>
      </c>
      <c r="C62" s="10">
        <v>0</v>
      </c>
    </row>
    <row r="63" spans="1:3" ht="32.25" thickBot="1" x14ac:dyDescent="0.35">
      <c r="A63" s="14" t="s">
        <v>188</v>
      </c>
      <c r="B63" s="6" t="s">
        <v>36</v>
      </c>
      <c r="C63" s="10">
        <v>0</v>
      </c>
    </row>
    <row r="64" spans="1:3" ht="19.5" thickBot="1" x14ac:dyDescent="0.35">
      <c r="A64" s="14" t="s">
        <v>189</v>
      </c>
      <c r="B64" s="6" t="s">
        <v>43</v>
      </c>
      <c r="C64" s="10">
        <v>0</v>
      </c>
    </row>
    <row r="65" spans="1:3" ht="32.25" thickBot="1" x14ac:dyDescent="0.35">
      <c r="A65" s="14" t="s">
        <v>190</v>
      </c>
      <c r="B65" s="11" t="s">
        <v>38</v>
      </c>
      <c r="C65" s="10">
        <v>0</v>
      </c>
    </row>
    <row r="66" spans="1:3" ht="19.5" thickBot="1" x14ac:dyDescent="0.35">
      <c r="A66" s="14" t="s">
        <v>191</v>
      </c>
      <c r="B66" s="11" t="s">
        <v>33</v>
      </c>
      <c r="C66" s="10">
        <v>0</v>
      </c>
    </row>
    <row r="67" spans="1:3" ht="32.25" thickBot="1" x14ac:dyDescent="0.35">
      <c r="A67" s="14" t="s">
        <v>192</v>
      </c>
      <c r="B67" s="6" t="s">
        <v>39</v>
      </c>
      <c r="C67" s="10">
        <v>21</v>
      </c>
    </row>
    <row r="68" spans="1:3" ht="19.5" thickBot="1" x14ac:dyDescent="0.35">
      <c r="A68" s="14" t="s">
        <v>193</v>
      </c>
      <c r="B68" s="11" t="s">
        <v>40</v>
      </c>
      <c r="C68" s="10">
        <v>21</v>
      </c>
    </row>
    <row r="69" spans="1:3" ht="19.5" thickBot="1" x14ac:dyDescent="0.35">
      <c r="A69" s="14" t="s">
        <v>194</v>
      </c>
      <c r="B69" s="11" t="s">
        <v>41</v>
      </c>
      <c r="C69" s="10">
        <v>0</v>
      </c>
    </row>
    <row r="70" spans="1:3" ht="63.75" thickBot="1" x14ac:dyDescent="0.35">
      <c r="A70" s="14" t="s">
        <v>195</v>
      </c>
      <c r="B70" s="6" t="s">
        <v>196</v>
      </c>
      <c r="C70" s="10" t="s">
        <v>31</v>
      </c>
    </row>
    <row r="71" spans="1:3" ht="19.5" thickBot="1" x14ac:dyDescent="0.35">
      <c r="A71" s="14" t="s">
        <v>197</v>
      </c>
      <c r="B71" s="6" t="s">
        <v>32</v>
      </c>
      <c r="C71" s="10">
        <v>5</v>
      </c>
    </row>
    <row r="72" spans="1:3" ht="19.5" thickBot="1" x14ac:dyDescent="0.35">
      <c r="A72" s="14" t="s">
        <v>198</v>
      </c>
      <c r="B72" s="11" t="s">
        <v>33</v>
      </c>
      <c r="C72" s="10">
        <v>5</v>
      </c>
    </row>
    <row r="73" spans="1:3" ht="19.5" thickBot="1" x14ac:dyDescent="0.35">
      <c r="A73" s="14" t="s">
        <v>199</v>
      </c>
      <c r="B73" s="11" t="s">
        <v>34</v>
      </c>
      <c r="C73" s="10">
        <v>0</v>
      </c>
    </row>
    <row r="74" spans="1:3" ht="19.5" thickBot="1" x14ac:dyDescent="0.35">
      <c r="A74" s="14" t="s">
        <v>200</v>
      </c>
      <c r="B74" s="11" t="s">
        <v>35</v>
      </c>
      <c r="C74" s="10">
        <v>0</v>
      </c>
    </row>
    <row r="75" spans="1:3" ht="32.25" thickBot="1" x14ac:dyDescent="0.35">
      <c r="A75" s="14" t="s">
        <v>201</v>
      </c>
      <c r="B75" s="6" t="s">
        <v>36</v>
      </c>
      <c r="C75" s="10">
        <v>6</v>
      </c>
    </row>
    <row r="76" spans="1:3" ht="19.5" thickBot="1" x14ac:dyDescent="0.35">
      <c r="A76" s="14" t="s">
        <v>202</v>
      </c>
      <c r="B76" s="6" t="s">
        <v>43</v>
      </c>
      <c r="C76" s="10">
        <v>0</v>
      </c>
    </row>
    <row r="77" spans="1:3" ht="32.25" thickBot="1" x14ac:dyDescent="0.35">
      <c r="A77" s="14" t="s">
        <v>203</v>
      </c>
      <c r="B77" s="11" t="s">
        <v>38</v>
      </c>
      <c r="C77" s="10">
        <v>0</v>
      </c>
    </row>
    <row r="78" spans="1:3" ht="19.5" thickBot="1" x14ac:dyDescent="0.35">
      <c r="A78" s="14" t="s">
        <v>204</v>
      </c>
      <c r="B78" s="11" t="s">
        <v>33</v>
      </c>
      <c r="C78" s="10">
        <v>0</v>
      </c>
    </row>
    <row r="79" spans="1:3" ht="32.25" thickBot="1" x14ac:dyDescent="0.35">
      <c r="A79" s="14" t="s">
        <v>205</v>
      </c>
      <c r="B79" s="6" t="s">
        <v>39</v>
      </c>
      <c r="C79" s="10">
        <v>1</v>
      </c>
    </row>
    <row r="80" spans="1:3" ht="19.5" thickBot="1" x14ac:dyDescent="0.35">
      <c r="A80" s="14" t="s">
        <v>206</v>
      </c>
      <c r="B80" s="11" t="s">
        <v>40</v>
      </c>
      <c r="C80" s="10">
        <v>1</v>
      </c>
    </row>
    <row r="81" spans="1:3" ht="19.5" thickBot="1" x14ac:dyDescent="0.35">
      <c r="A81" s="14" t="s">
        <v>207</v>
      </c>
      <c r="B81" s="11" t="s">
        <v>41</v>
      </c>
      <c r="C81" s="10">
        <v>0</v>
      </c>
    </row>
    <row r="82" spans="1:3" ht="32.25" thickBot="1" x14ac:dyDescent="0.35">
      <c r="A82" s="14" t="s">
        <v>208</v>
      </c>
      <c r="B82" s="6" t="s">
        <v>209</v>
      </c>
      <c r="C82" s="10" t="s">
        <v>31</v>
      </c>
    </row>
    <row r="83" spans="1:3" ht="19.5" thickBot="1" x14ac:dyDescent="0.35">
      <c r="A83" s="14" t="s">
        <v>210</v>
      </c>
      <c r="B83" s="6" t="s">
        <v>32</v>
      </c>
      <c r="C83" s="10">
        <v>0</v>
      </c>
    </row>
    <row r="84" spans="1:3" ht="19.5" thickBot="1" x14ac:dyDescent="0.35">
      <c r="A84" s="14" t="s">
        <v>211</v>
      </c>
      <c r="B84" s="11" t="s">
        <v>33</v>
      </c>
      <c r="C84" s="10">
        <v>0</v>
      </c>
    </row>
    <row r="85" spans="1:3" ht="19.5" thickBot="1" x14ac:dyDescent="0.35">
      <c r="A85" s="14" t="s">
        <v>212</v>
      </c>
      <c r="B85" s="11" t="s">
        <v>34</v>
      </c>
      <c r="C85" s="10">
        <v>0</v>
      </c>
    </row>
    <row r="86" spans="1:3" ht="19.5" thickBot="1" x14ac:dyDescent="0.35">
      <c r="A86" s="14" t="s">
        <v>213</v>
      </c>
      <c r="B86" s="11" t="s">
        <v>35</v>
      </c>
      <c r="C86" s="10">
        <v>0</v>
      </c>
    </row>
    <row r="87" spans="1:3" ht="32.25" thickBot="1" x14ac:dyDescent="0.35">
      <c r="A87" s="14" t="s">
        <v>214</v>
      </c>
      <c r="B87" s="6" t="s">
        <v>36</v>
      </c>
      <c r="C87" s="10">
        <v>6</v>
      </c>
    </row>
    <row r="88" spans="1:3" ht="19.5" thickBot="1" x14ac:dyDescent="0.35">
      <c r="A88" s="14" t="s">
        <v>215</v>
      </c>
      <c r="B88" s="6" t="s">
        <v>43</v>
      </c>
      <c r="C88" s="10">
        <v>0</v>
      </c>
    </row>
    <row r="89" spans="1:3" ht="32.25" thickBot="1" x14ac:dyDescent="0.35">
      <c r="A89" s="14" t="s">
        <v>216</v>
      </c>
      <c r="B89" s="11" t="s">
        <v>38</v>
      </c>
      <c r="C89" s="10">
        <v>0</v>
      </c>
    </row>
    <row r="90" spans="1:3" ht="19.5" thickBot="1" x14ac:dyDescent="0.35">
      <c r="A90" s="14" t="s">
        <v>217</v>
      </c>
      <c r="B90" s="11" t="s">
        <v>33</v>
      </c>
      <c r="C90" s="10">
        <v>0</v>
      </c>
    </row>
    <row r="91" spans="1:3" ht="32.25" thickBot="1" x14ac:dyDescent="0.35">
      <c r="A91" s="14" t="s">
        <v>218</v>
      </c>
      <c r="B91" s="6" t="s">
        <v>39</v>
      </c>
      <c r="C91" s="10">
        <v>0</v>
      </c>
    </row>
    <row r="92" spans="1:3" ht="19.5" thickBot="1" x14ac:dyDescent="0.35">
      <c r="A92" s="14" t="s">
        <v>219</v>
      </c>
      <c r="B92" s="11" t="s">
        <v>40</v>
      </c>
      <c r="C92" s="10">
        <v>0</v>
      </c>
    </row>
    <row r="93" spans="1:3" ht="19.5" thickBot="1" x14ac:dyDescent="0.35">
      <c r="A93" s="14" t="s">
        <v>220</v>
      </c>
      <c r="B93" s="11" t="s">
        <v>41</v>
      </c>
      <c r="C93" s="10">
        <v>0</v>
      </c>
    </row>
    <row r="94" spans="1:3" ht="63.75" thickBot="1" x14ac:dyDescent="0.35">
      <c r="A94" s="14" t="s">
        <v>221</v>
      </c>
      <c r="B94" s="6" t="s">
        <v>222</v>
      </c>
      <c r="C94" s="10" t="s">
        <v>31</v>
      </c>
    </row>
    <row r="95" spans="1:3" ht="19.5" thickBot="1" x14ac:dyDescent="0.35">
      <c r="A95" s="14" t="s">
        <v>223</v>
      </c>
      <c r="B95" s="6" t="s">
        <v>32</v>
      </c>
      <c r="C95" s="10">
        <v>0</v>
      </c>
    </row>
    <row r="96" spans="1:3" ht="19.5" thickBot="1" x14ac:dyDescent="0.35">
      <c r="A96" s="14" t="s">
        <v>224</v>
      </c>
      <c r="B96" s="11" t="s">
        <v>33</v>
      </c>
      <c r="C96" s="10">
        <v>0</v>
      </c>
    </row>
    <row r="97" spans="1:17" ht="19.5" thickBot="1" x14ac:dyDescent="0.35">
      <c r="A97" s="14" t="s">
        <v>225</v>
      </c>
      <c r="B97" s="11" t="s">
        <v>34</v>
      </c>
      <c r="C97" s="10">
        <v>0</v>
      </c>
    </row>
    <row r="98" spans="1:17" ht="19.5" thickBot="1" x14ac:dyDescent="0.35">
      <c r="A98" s="14" t="s">
        <v>226</v>
      </c>
      <c r="B98" s="11" t="s">
        <v>35</v>
      </c>
      <c r="C98" s="10">
        <v>0</v>
      </c>
    </row>
    <row r="99" spans="1:17" ht="32.25" thickBot="1" x14ac:dyDescent="0.35">
      <c r="A99" s="14" t="s">
        <v>227</v>
      </c>
      <c r="B99" s="6" t="s">
        <v>36</v>
      </c>
      <c r="C99" s="10">
        <v>4</v>
      </c>
    </row>
    <row r="100" spans="1:17" ht="19.5" thickBot="1" x14ac:dyDescent="0.35">
      <c r="A100" s="14" t="s">
        <v>228</v>
      </c>
      <c r="B100" s="6" t="s">
        <v>43</v>
      </c>
      <c r="C100" s="10">
        <v>0</v>
      </c>
    </row>
    <row r="101" spans="1:17" ht="32.25" thickBot="1" x14ac:dyDescent="0.35">
      <c r="A101" s="14" t="s">
        <v>229</v>
      </c>
      <c r="B101" s="11" t="s">
        <v>38</v>
      </c>
      <c r="C101" s="10">
        <v>0</v>
      </c>
    </row>
    <row r="102" spans="1:17" ht="19.5" thickBot="1" x14ac:dyDescent="0.35">
      <c r="A102" s="14" t="s">
        <v>230</v>
      </c>
      <c r="B102" s="11" t="s">
        <v>33</v>
      </c>
      <c r="C102" s="10">
        <v>0</v>
      </c>
    </row>
    <row r="103" spans="1:17" ht="32.25" thickBot="1" x14ac:dyDescent="0.35">
      <c r="A103" s="14" t="s">
        <v>231</v>
      </c>
      <c r="B103" s="6" t="s">
        <v>39</v>
      </c>
      <c r="C103" s="10">
        <v>0</v>
      </c>
    </row>
    <row r="104" spans="1:17" ht="19.5" thickBot="1" x14ac:dyDescent="0.35">
      <c r="A104" s="14" t="s">
        <v>232</v>
      </c>
      <c r="B104" s="11" t="s">
        <v>40</v>
      </c>
      <c r="C104" s="10">
        <v>0</v>
      </c>
    </row>
    <row r="105" spans="1:17" ht="19.5" thickBot="1" x14ac:dyDescent="0.35">
      <c r="A105" s="14" t="s">
        <v>233</v>
      </c>
      <c r="B105" s="11" t="s">
        <v>41</v>
      </c>
      <c r="C105" s="10">
        <v>0</v>
      </c>
    </row>
    <row r="106" spans="1:17" ht="32.25" thickBot="1" x14ac:dyDescent="0.35">
      <c r="A106" s="14" t="s">
        <v>234</v>
      </c>
      <c r="B106" s="6" t="s">
        <v>235</v>
      </c>
      <c r="C106" s="10" t="s">
        <v>31</v>
      </c>
    </row>
    <row r="107" spans="1:17" ht="19.5" thickBot="1" x14ac:dyDescent="0.35">
      <c r="A107" s="14" t="s">
        <v>236</v>
      </c>
      <c r="B107" s="6" t="s">
        <v>32</v>
      </c>
      <c r="C107" s="10">
        <v>4</v>
      </c>
    </row>
    <row r="108" spans="1:17" ht="19.5" thickBot="1" x14ac:dyDescent="0.35">
      <c r="A108" s="14" t="s">
        <v>237</v>
      </c>
      <c r="B108" s="11" t="s">
        <v>33</v>
      </c>
      <c r="C108" s="10">
        <v>4</v>
      </c>
    </row>
    <row r="109" spans="1:17" ht="19.5" thickBot="1" x14ac:dyDescent="0.35">
      <c r="A109" s="14" t="s">
        <v>238</v>
      </c>
      <c r="B109" s="11" t="s">
        <v>34</v>
      </c>
      <c r="C109" s="10">
        <v>0</v>
      </c>
    </row>
    <row r="110" spans="1:17" ht="19.5" thickBot="1" x14ac:dyDescent="0.35">
      <c r="A110" s="14" t="s">
        <v>239</v>
      </c>
      <c r="B110" s="11" t="s">
        <v>35</v>
      </c>
      <c r="C110" s="10">
        <v>0</v>
      </c>
    </row>
    <row r="111" spans="1:17" ht="32.25" thickBot="1" x14ac:dyDescent="0.35">
      <c r="A111" s="14" t="s">
        <v>240</v>
      </c>
      <c r="B111" s="6" t="s">
        <v>36</v>
      </c>
      <c r="C111" s="10">
        <v>0</v>
      </c>
    </row>
    <row r="112" spans="1:17" ht="19.5" thickBot="1" x14ac:dyDescent="0.35">
      <c r="A112" s="14" t="s">
        <v>241</v>
      </c>
      <c r="B112" s="6" t="s">
        <v>43</v>
      </c>
      <c r="C112" s="10">
        <v>0</v>
      </c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1:3" ht="32.25" thickBot="1" x14ac:dyDescent="0.35">
      <c r="A113" s="14" t="s">
        <v>242</v>
      </c>
      <c r="B113" s="11" t="s">
        <v>38</v>
      </c>
      <c r="C113" s="10">
        <v>0</v>
      </c>
    </row>
    <row r="114" spans="1:3" ht="19.5" thickBot="1" x14ac:dyDescent="0.35">
      <c r="A114" s="14" t="s">
        <v>243</v>
      </c>
      <c r="B114" s="11" t="s">
        <v>33</v>
      </c>
      <c r="C114" s="10">
        <v>0</v>
      </c>
    </row>
    <row r="115" spans="1:3" ht="32.25" thickBot="1" x14ac:dyDescent="0.35">
      <c r="A115" s="14" t="s">
        <v>244</v>
      </c>
      <c r="B115" s="6" t="s">
        <v>39</v>
      </c>
      <c r="C115" s="10">
        <v>5</v>
      </c>
    </row>
    <row r="116" spans="1:3" ht="19.5" thickBot="1" x14ac:dyDescent="0.35">
      <c r="A116" s="14" t="s">
        <v>245</v>
      </c>
      <c r="B116" s="11" t="s">
        <v>40</v>
      </c>
      <c r="C116" s="10">
        <v>5</v>
      </c>
    </row>
    <row r="117" spans="1:3" ht="19.5" thickBot="1" x14ac:dyDescent="0.35">
      <c r="A117" s="14" t="s">
        <v>246</v>
      </c>
      <c r="B117" s="11" t="s">
        <v>41</v>
      </c>
      <c r="C117" s="10">
        <v>0</v>
      </c>
    </row>
    <row r="118" spans="1:3" ht="63.75" thickBot="1" x14ac:dyDescent="0.35">
      <c r="A118" s="14" t="s">
        <v>247</v>
      </c>
      <c r="B118" s="6" t="s">
        <v>248</v>
      </c>
      <c r="C118" s="10" t="s">
        <v>31</v>
      </c>
    </row>
    <row r="119" spans="1:3" ht="19.5" thickBot="1" x14ac:dyDescent="0.35">
      <c r="A119" s="14" t="s">
        <v>249</v>
      </c>
      <c r="B119" s="6" t="s">
        <v>32</v>
      </c>
      <c r="C119" s="10">
        <v>1</v>
      </c>
    </row>
    <row r="120" spans="1:3" ht="19.5" thickBot="1" x14ac:dyDescent="0.35">
      <c r="A120" s="14" t="s">
        <v>250</v>
      </c>
      <c r="B120" s="11" t="s">
        <v>33</v>
      </c>
      <c r="C120" s="10">
        <v>1</v>
      </c>
    </row>
    <row r="121" spans="1:3" ht="19.5" thickBot="1" x14ac:dyDescent="0.35">
      <c r="A121" s="14" t="s">
        <v>251</v>
      </c>
      <c r="B121" s="11" t="s">
        <v>34</v>
      </c>
      <c r="C121" s="10">
        <v>0</v>
      </c>
    </row>
    <row r="122" spans="1:3" ht="19.5" thickBot="1" x14ac:dyDescent="0.35">
      <c r="A122" s="14" t="s">
        <v>252</v>
      </c>
      <c r="B122" s="11" t="s">
        <v>35</v>
      </c>
      <c r="C122" s="10">
        <v>0</v>
      </c>
    </row>
    <row r="123" spans="1:3" ht="32.25" thickBot="1" x14ac:dyDescent="0.35">
      <c r="A123" s="14" t="s">
        <v>253</v>
      </c>
      <c r="B123" s="6" t="s">
        <v>36</v>
      </c>
      <c r="C123" s="10">
        <v>0</v>
      </c>
    </row>
    <row r="124" spans="1:3" ht="19.5" thickBot="1" x14ac:dyDescent="0.35">
      <c r="A124" s="14" t="s">
        <v>254</v>
      </c>
      <c r="B124" s="6" t="s">
        <v>43</v>
      </c>
      <c r="C124" s="10">
        <v>0</v>
      </c>
    </row>
    <row r="125" spans="1:3" ht="32.25" thickBot="1" x14ac:dyDescent="0.35">
      <c r="A125" s="14" t="s">
        <v>255</v>
      </c>
      <c r="B125" s="11" t="s">
        <v>38</v>
      </c>
      <c r="C125" s="10">
        <v>0</v>
      </c>
    </row>
    <row r="126" spans="1:3" ht="19.5" thickBot="1" x14ac:dyDescent="0.35">
      <c r="A126" s="14" t="s">
        <v>256</v>
      </c>
      <c r="B126" s="11" t="s">
        <v>33</v>
      </c>
      <c r="C126" s="10">
        <v>0</v>
      </c>
    </row>
    <row r="127" spans="1:3" ht="32.25" thickBot="1" x14ac:dyDescent="0.35">
      <c r="A127" s="14" t="s">
        <v>257</v>
      </c>
      <c r="B127" s="6" t="s">
        <v>39</v>
      </c>
      <c r="C127" s="10">
        <v>0</v>
      </c>
    </row>
    <row r="128" spans="1:3" ht="19.5" thickBot="1" x14ac:dyDescent="0.35">
      <c r="A128" s="14" t="s">
        <v>258</v>
      </c>
      <c r="B128" s="11" t="s">
        <v>40</v>
      </c>
      <c r="C128" s="10">
        <v>0</v>
      </c>
    </row>
    <row r="129" spans="1:3" ht="19.5" thickBot="1" x14ac:dyDescent="0.35">
      <c r="A129" s="14" t="s">
        <v>259</v>
      </c>
      <c r="B129" s="11" t="s">
        <v>41</v>
      </c>
      <c r="C129" s="10">
        <v>0</v>
      </c>
    </row>
    <row r="130" spans="1:3" ht="48" thickBot="1" x14ac:dyDescent="0.35">
      <c r="A130" s="14" t="s">
        <v>260</v>
      </c>
      <c r="B130" s="6" t="s">
        <v>261</v>
      </c>
      <c r="C130" s="10" t="s">
        <v>31</v>
      </c>
    </row>
    <row r="131" spans="1:3" ht="19.5" thickBot="1" x14ac:dyDescent="0.35">
      <c r="A131" s="14" t="s">
        <v>262</v>
      </c>
      <c r="B131" s="6" t="s">
        <v>32</v>
      </c>
      <c r="C131" s="10">
        <v>0</v>
      </c>
    </row>
    <row r="132" spans="1:3" ht="19.5" thickBot="1" x14ac:dyDescent="0.35">
      <c r="A132" s="14" t="s">
        <v>263</v>
      </c>
      <c r="B132" s="11" t="s">
        <v>33</v>
      </c>
      <c r="C132" s="10">
        <v>0</v>
      </c>
    </row>
    <row r="133" spans="1:3" ht="19.5" thickBot="1" x14ac:dyDescent="0.35">
      <c r="A133" s="14" t="s">
        <v>264</v>
      </c>
      <c r="B133" s="11" t="s">
        <v>34</v>
      </c>
      <c r="C133" s="10">
        <v>0</v>
      </c>
    </row>
    <row r="134" spans="1:3" ht="19.5" thickBot="1" x14ac:dyDescent="0.35">
      <c r="A134" s="14" t="s">
        <v>265</v>
      </c>
      <c r="B134" s="11" t="s">
        <v>35</v>
      </c>
      <c r="C134" s="10">
        <v>0</v>
      </c>
    </row>
    <row r="135" spans="1:3" ht="32.25" thickBot="1" x14ac:dyDescent="0.35">
      <c r="A135" s="14" t="s">
        <v>266</v>
      </c>
      <c r="B135" s="6" t="s">
        <v>36</v>
      </c>
      <c r="C135" s="10">
        <v>0</v>
      </c>
    </row>
    <row r="136" spans="1:3" ht="19.5" thickBot="1" x14ac:dyDescent="0.35">
      <c r="A136" s="14" t="s">
        <v>267</v>
      </c>
      <c r="B136" s="6" t="s">
        <v>43</v>
      </c>
      <c r="C136" s="10">
        <v>0</v>
      </c>
    </row>
    <row r="137" spans="1:3" ht="32.25" thickBot="1" x14ac:dyDescent="0.35">
      <c r="A137" s="14" t="s">
        <v>268</v>
      </c>
      <c r="B137" s="11" t="s">
        <v>38</v>
      </c>
      <c r="C137" s="10">
        <v>0</v>
      </c>
    </row>
    <row r="138" spans="1:3" ht="19.5" thickBot="1" x14ac:dyDescent="0.35">
      <c r="A138" s="14" t="s">
        <v>269</v>
      </c>
      <c r="B138" s="11" t="s">
        <v>33</v>
      </c>
      <c r="C138" s="10">
        <v>0</v>
      </c>
    </row>
    <row r="139" spans="1:3" ht="32.25" thickBot="1" x14ac:dyDescent="0.35">
      <c r="A139" s="14" t="s">
        <v>270</v>
      </c>
      <c r="B139" s="6" t="s">
        <v>39</v>
      </c>
      <c r="C139" s="10">
        <v>6</v>
      </c>
    </row>
    <row r="140" spans="1:3" ht="19.5" thickBot="1" x14ac:dyDescent="0.35">
      <c r="A140" s="14" t="s">
        <v>271</v>
      </c>
      <c r="B140" s="11" t="s">
        <v>40</v>
      </c>
      <c r="C140" s="10">
        <v>6</v>
      </c>
    </row>
    <row r="141" spans="1:3" ht="19.5" thickBot="1" x14ac:dyDescent="0.35">
      <c r="A141" s="14" t="s">
        <v>272</v>
      </c>
      <c r="B141" s="11" t="s">
        <v>41</v>
      </c>
      <c r="C141" s="10">
        <v>0</v>
      </c>
    </row>
    <row r="142" spans="1:3" ht="48" thickBot="1" x14ac:dyDescent="0.35">
      <c r="A142" s="14" t="s">
        <v>273</v>
      </c>
      <c r="B142" s="6" t="s">
        <v>285</v>
      </c>
      <c r="C142" s="10" t="s">
        <v>31</v>
      </c>
    </row>
    <row r="143" spans="1:3" ht="19.5" thickBot="1" x14ac:dyDescent="0.35">
      <c r="A143" s="14" t="s">
        <v>274</v>
      </c>
      <c r="B143" s="6" t="s">
        <v>32</v>
      </c>
      <c r="C143" s="10">
        <v>0</v>
      </c>
    </row>
    <row r="144" spans="1:3" ht="19.5" thickBot="1" x14ac:dyDescent="0.35">
      <c r="A144" s="14" t="s">
        <v>275</v>
      </c>
      <c r="B144" s="11" t="s">
        <v>33</v>
      </c>
      <c r="C144" s="10">
        <v>0</v>
      </c>
    </row>
    <row r="145" spans="1:3" ht="19.5" thickBot="1" x14ac:dyDescent="0.35">
      <c r="A145" s="14" t="s">
        <v>276</v>
      </c>
      <c r="B145" s="11" t="s">
        <v>34</v>
      </c>
      <c r="C145" s="10">
        <v>0</v>
      </c>
    </row>
    <row r="146" spans="1:3" ht="19.5" thickBot="1" x14ac:dyDescent="0.35">
      <c r="A146" s="14" t="s">
        <v>277</v>
      </c>
      <c r="B146" s="11" t="s">
        <v>35</v>
      </c>
      <c r="C146" s="10">
        <v>0</v>
      </c>
    </row>
    <row r="147" spans="1:3" ht="32.25" thickBot="1" x14ac:dyDescent="0.35">
      <c r="A147" s="14" t="s">
        <v>278</v>
      </c>
      <c r="B147" s="6" t="s">
        <v>36</v>
      </c>
      <c r="C147" s="10">
        <v>0</v>
      </c>
    </row>
    <row r="148" spans="1:3" ht="19.5" thickBot="1" x14ac:dyDescent="0.35">
      <c r="A148" s="14" t="s">
        <v>279</v>
      </c>
      <c r="B148" s="6" t="s">
        <v>43</v>
      </c>
      <c r="C148" s="10">
        <v>0</v>
      </c>
    </row>
    <row r="149" spans="1:3" ht="32.25" thickBot="1" x14ac:dyDescent="0.35">
      <c r="A149" s="14" t="s">
        <v>280</v>
      </c>
      <c r="B149" s="11" t="s">
        <v>38</v>
      </c>
      <c r="C149" s="10">
        <v>0</v>
      </c>
    </row>
    <row r="150" spans="1:3" ht="19.5" thickBot="1" x14ac:dyDescent="0.35">
      <c r="A150" s="14" t="s">
        <v>281</v>
      </c>
      <c r="B150" s="11" t="s">
        <v>33</v>
      </c>
      <c r="C150" s="10">
        <v>0</v>
      </c>
    </row>
    <row r="151" spans="1:3" ht="32.25" thickBot="1" x14ac:dyDescent="0.35">
      <c r="A151" s="14" t="s">
        <v>282</v>
      </c>
      <c r="B151" s="6" t="s">
        <v>39</v>
      </c>
      <c r="C151" s="10">
        <v>2</v>
      </c>
    </row>
    <row r="152" spans="1:3" ht="19.5" thickBot="1" x14ac:dyDescent="0.35">
      <c r="A152" s="14" t="s">
        <v>283</v>
      </c>
      <c r="B152" s="11" t="s">
        <v>40</v>
      </c>
      <c r="C152" s="10">
        <v>2</v>
      </c>
    </row>
    <row r="153" spans="1:3" ht="19.5" thickBot="1" x14ac:dyDescent="0.35">
      <c r="A153" s="14" t="s">
        <v>284</v>
      </c>
      <c r="B153" s="11" t="s">
        <v>41</v>
      </c>
      <c r="C153" s="10">
        <v>0</v>
      </c>
    </row>
    <row r="154" spans="1:3" ht="63.75" thickBot="1" x14ac:dyDescent="0.35">
      <c r="A154" s="14" t="s">
        <v>286</v>
      </c>
      <c r="B154" s="6" t="s">
        <v>298</v>
      </c>
      <c r="C154" s="10" t="s">
        <v>31</v>
      </c>
    </row>
    <row r="155" spans="1:3" ht="19.5" thickBot="1" x14ac:dyDescent="0.35">
      <c r="A155" s="14" t="s">
        <v>287</v>
      </c>
      <c r="B155" s="6" t="s">
        <v>32</v>
      </c>
      <c r="C155" s="10">
        <v>0</v>
      </c>
    </row>
    <row r="156" spans="1:3" ht="19.5" thickBot="1" x14ac:dyDescent="0.35">
      <c r="A156" s="14" t="s">
        <v>288</v>
      </c>
      <c r="B156" s="11" t="s">
        <v>33</v>
      </c>
      <c r="C156" s="10">
        <v>0</v>
      </c>
    </row>
    <row r="157" spans="1:3" ht="19.5" thickBot="1" x14ac:dyDescent="0.35">
      <c r="A157" s="14" t="s">
        <v>289</v>
      </c>
      <c r="B157" s="11" t="s">
        <v>34</v>
      </c>
      <c r="C157" s="10">
        <v>0</v>
      </c>
    </row>
    <row r="158" spans="1:3" ht="19.5" thickBot="1" x14ac:dyDescent="0.35">
      <c r="A158" s="14" t="s">
        <v>290</v>
      </c>
      <c r="B158" s="11" t="s">
        <v>35</v>
      </c>
      <c r="C158" s="10">
        <v>0</v>
      </c>
    </row>
    <row r="159" spans="1:3" ht="32.25" thickBot="1" x14ac:dyDescent="0.35">
      <c r="A159" s="14" t="s">
        <v>291</v>
      </c>
      <c r="B159" s="6" t="s">
        <v>36</v>
      </c>
      <c r="C159" s="10">
        <v>0</v>
      </c>
    </row>
    <row r="160" spans="1:3" ht="19.5" thickBot="1" x14ac:dyDescent="0.35">
      <c r="A160" s="14" t="s">
        <v>292</v>
      </c>
      <c r="B160" s="6" t="s">
        <v>43</v>
      </c>
      <c r="C160" s="10">
        <v>0</v>
      </c>
    </row>
    <row r="161" spans="1:3" ht="32.25" thickBot="1" x14ac:dyDescent="0.35">
      <c r="A161" s="14" t="s">
        <v>293</v>
      </c>
      <c r="B161" s="11" t="s">
        <v>38</v>
      </c>
      <c r="C161" s="10">
        <v>0</v>
      </c>
    </row>
    <row r="162" spans="1:3" ht="19.5" thickBot="1" x14ac:dyDescent="0.35">
      <c r="A162" s="14" t="s">
        <v>294</v>
      </c>
      <c r="B162" s="11" t="s">
        <v>33</v>
      </c>
      <c r="C162" s="10">
        <v>0</v>
      </c>
    </row>
    <row r="163" spans="1:3" ht="32.25" thickBot="1" x14ac:dyDescent="0.35">
      <c r="A163" s="14" t="s">
        <v>295</v>
      </c>
      <c r="B163" s="6" t="s">
        <v>39</v>
      </c>
      <c r="C163" s="10">
        <v>1</v>
      </c>
    </row>
    <row r="164" spans="1:3" ht="19.5" thickBot="1" x14ac:dyDescent="0.35">
      <c r="A164" s="14" t="s">
        <v>296</v>
      </c>
      <c r="B164" s="11" t="s">
        <v>40</v>
      </c>
      <c r="C164" s="10">
        <v>1</v>
      </c>
    </row>
    <row r="165" spans="1:3" ht="19.5" thickBot="1" x14ac:dyDescent="0.35">
      <c r="A165" s="14" t="s">
        <v>297</v>
      </c>
      <c r="B165" s="11" t="s">
        <v>41</v>
      </c>
      <c r="C165" s="10">
        <v>0</v>
      </c>
    </row>
    <row r="166" spans="1:3" ht="32.25" thickBot="1" x14ac:dyDescent="0.35">
      <c r="A166" s="14" t="s">
        <v>299</v>
      </c>
      <c r="B166" s="6" t="s">
        <v>312</v>
      </c>
      <c r="C166" s="10" t="s">
        <v>31</v>
      </c>
    </row>
    <row r="167" spans="1:3" ht="19.5" thickBot="1" x14ac:dyDescent="0.35">
      <c r="A167" s="14" t="s">
        <v>300</v>
      </c>
      <c r="B167" s="6" t="s">
        <v>32</v>
      </c>
      <c r="C167" s="10">
        <v>0</v>
      </c>
    </row>
    <row r="168" spans="1:3" ht="19.5" thickBot="1" x14ac:dyDescent="0.35">
      <c r="A168" s="14" t="s">
        <v>301</v>
      </c>
      <c r="B168" s="11" t="s">
        <v>33</v>
      </c>
      <c r="C168" s="10">
        <v>0</v>
      </c>
    </row>
    <row r="169" spans="1:3" ht="19.5" thickBot="1" x14ac:dyDescent="0.35">
      <c r="A169" s="14" t="s">
        <v>302</v>
      </c>
      <c r="B169" s="11" t="s">
        <v>34</v>
      </c>
      <c r="C169" s="10">
        <v>0</v>
      </c>
    </row>
    <row r="170" spans="1:3" ht="19.5" thickBot="1" x14ac:dyDescent="0.35">
      <c r="A170" s="14" t="s">
        <v>303</v>
      </c>
      <c r="B170" s="11" t="s">
        <v>35</v>
      </c>
      <c r="C170" s="10">
        <v>0</v>
      </c>
    </row>
    <row r="171" spans="1:3" ht="32.25" thickBot="1" x14ac:dyDescent="0.35">
      <c r="A171" s="14" t="s">
        <v>304</v>
      </c>
      <c r="B171" s="6" t="s">
        <v>36</v>
      </c>
      <c r="C171" s="10">
        <v>0</v>
      </c>
    </row>
    <row r="172" spans="1:3" ht="19.5" thickBot="1" x14ac:dyDescent="0.35">
      <c r="A172" s="14" t="s">
        <v>305</v>
      </c>
      <c r="B172" s="6" t="s">
        <v>43</v>
      </c>
      <c r="C172" s="10">
        <v>0</v>
      </c>
    </row>
    <row r="173" spans="1:3" ht="32.25" thickBot="1" x14ac:dyDescent="0.35">
      <c r="A173" s="14" t="s">
        <v>306</v>
      </c>
      <c r="B173" s="11" t="s">
        <v>38</v>
      </c>
      <c r="C173" s="10">
        <v>0</v>
      </c>
    </row>
    <row r="174" spans="1:3" ht="19.5" thickBot="1" x14ac:dyDescent="0.35">
      <c r="A174" s="14" t="s">
        <v>307</v>
      </c>
      <c r="B174" s="11" t="s">
        <v>33</v>
      </c>
      <c r="C174" s="10">
        <v>0</v>
      </c>
    </row>
    <row r="175" spans="1:3" ht="32.25" thickBot="1" x14ac:dyDescent="0.35">
      <c r="A175" s="14" t="s">
        <v>308</v>
      </c>
      <c r="B175" s="6" t="s">
        <v>39</v>
      </c>
      <c r="C175" s="10">
        <v>1</v>
      </c>
    </row>
    <row r="176" spans="1:3" ht="19.5" thickBot="1" x14ac:dyDescent="0.35">
      <c r="A176" s="14" t="s">
        <v>309</v>
      </c>
      <c r="B176" s="11" t="s">
        <v>40</v>
      </c>
      <c r="C176" s="10">
        <v>1</v>
      </c>
    </row>
    <row r="177" spans="1:3" ht="19.5" thickBot="1" x14ac:dyDescent="0.35">
      <c r="A177" s="14" t="s">
        <v>310</v>
      </c>
      <c r="B177" s="11" t="s">
        <v>41</v>
      </c>
      <c r="C177" s="10">
        <v>0</v>
      </c>
    </row>
    <row r="178" spans="1:3" ht="79.5" thickBot="1" x14ac:dyDescent="0.35">
      <c r="A178" s="14" t="s">
        <v>311</v>
      </c>
      <c r="B178" s="6" t="s">
        <v>324</v>
      </c>
      <c r="C178" s="10" t="s">
        <v>31</v>
      </c>
    </row>
    <row r="179" spans="1:3" ht="19.5" thickBot="1" x14ac:dyDescent="0.35">
      <c r="A179" s="14" t="s">
        <v>313</v>
      </c>
      <c r="B179" s="6" t="s">
        <v>32</v>
      </c>
      <c r="C179" s="10">
        <v>1</v>
      </c>
    </row>
    <row r="180" spans="1:3" ht="19.5" thickBot="1" x14ac:dyDescent="0.35">
      <c r="A180" s="14" t="s">
        <v>314</v>
      </c>
      <c r="B180" s="11" t="s">
        <v>33</v>
      </c>
      <c r="C180" s="10">
        <v>1</v>
      </c>
    </row>
    <row r="181" spans="1:3" ht="19.5" thickBot="1" x14ac:dyDescent="0.35">
      <c r="A181" s="14" t="s">
        <v>315</v>
      </c>
      <c r="B181" s="11" t="s">
        <v>34</v>
      </c>
      <c r="C181" s="10">
        <v>0</v>
      </c>
    </row>
    <row r="182" spans="1:3" ht="19.5" thickBot="1" x14ac:dyDescent="0.35">
      <c r="A182" s="14" t="s">
        <v>316</v>
      </c>
      <c r="B182" s="11" t="s">
        <v>35</v>
      </c>
      <c r="C182" s="10">
        <v>0</v>
      </c>
    </row>
    <row r="183" spans="1:3" ht="32.25" thickBot="1" x14ac:dyDescent="0.35">
      <c r="A183" s="14" t="s">
        <v>317</v>
      </c>
      <c r="B183" s="6" t="s">
        <v>36</v>
      </c>
      <c r="C183" s="10">
        <v>0</v>
      </c>
    </row>
    <row r="184" spans="1:3" ht="19.5" thickBot="1" x14ac:dyDescent="0.35">
      <c r="A184" s="14" t="s">
        <v>318</v>
      </c>
      <c r="B184" s="6" t="s">
        <v>43</v>
      </c>
      <c r="C184" s="10">
        <v>0</v>
      </c>
    </row>
    <row r="185" spans="1:3" ht="32.25" thickBot="1" x14ac:dyDescent="0.35">
      <c r="A185" s="14" t="s">
        <v>319</v>
      </c>
      <c r="B185" s="11" t="s">
        <v>38</v>
      </c>
      <c r="C185" s="10">
        <v>0</v>
      </c>
    </row>
    <row r="186" spans="1:3" ht="19.5" thickBot="1" x14ac:dyDescent="0.35">
      <c r="A186" s="14" t="s">
        <v>320</v>
      </c>
      <c r="B186" s="11" t="s">
        <v>33</v>
      </c>
      <c r="C186" s="10">
        <v>0</v>
      </c>
    </row>
    <row r="187" spans="1:3" ht="32.25" thickBot="1" x14ac:dyDescent="0.35">
      <c r="A187" s="14" t="s">
        <v>321</v>
      </c>
      <c r="B187" s="6" t="s">
        <v>39</v>
      </c>
      <c r="C187" s="10">
        <v>0</v>
      </c>
    </row>
    <row r="188" spans="1:3" ht="19.5" thickBot="1" x14ac:dyDescent="0.35">
      <c r="A188" s="14" t="s">
        <v>322</v>
      </c>
      <c r="B188" s="11" t="s">
        <v>40</v>
      </c>
      <c r="C188" s="10">
        <v>0</v>
      </c>
    </row>
    <row r="189" spans="1:3" ht="19.5" thickBot="1" x14ac:dyDescent="0.35">
      <c r="A189" s="14" t="s">
        <v>323</v>
      </c>
      <c r="B189" s="11" t="s">
        <v>41</v>
      </c>
      <c r="C189" s="10">
        <v>0</v>
      </c>
    </row>
    <row r="190" spans="1:3" ht="32.25" thickBot="1" x14ac:dyDescent="0.35">
      <c r="A190" s="14" t="s">
        <v>325</v>
      </c>
      <c r="B190" s="6" t="s">
        <v>337</v>
      </c>
      <c r="C190" s="10" t="s">
        <v>31</v>
      </c>
    </row>
    <row r="191" spans="1:3" ht="19.5" thickBot="1" x14ac:dyDescent="0.35">
      <c r="A191" s="14" t="s">
        <v>326</v>
      </c>
      <c r="B191" s="6" t="s">
        <v>32</v>
      </c>
      <c r="C191" s="10">
        <v>0</v>
      </c>
    </row>
    <row r="192" spans="1:3" ht="19.5" thickBot="1" x14ac:dyDescent="0.35">
      <c r="A192" s="14" t="s">
        <v>327</v>
      </c>
      <c r="B192" s="11" t="s">
        <v>33</v>
      </c>
      <c r="C192" s="10">
        <v>0</v>
      </c>
    </row>
    <row r="193" spans="1:3" ht="19.5" thickBot="1" x14ac:dyDescent="0.35">
      <c r="A193" s="14" t="s">
        <v>328</v>
      </c>
      <c r="B193" s="11" t="s">
        <v>34</v>
      </c>
      <c r="C193" s="10">
        <v>0</v>
      </c>
    </row>
    <row r="194" spans="1:3" ht="19.5" thickBot="1" x14ac:dyDescent="0.35">
      <c r="A194" s="14" t="s">
        <v>329</v>
      </c>
      <c r="B194" s="11" t="s">
        <v>35</v>
      </c>
      <c r="C194" s="10">
        <v>0</v>
      </c>
    </row>
    <row r="195" spans="1:3" ht="32.25" thickBot="1" x14ac:dyDescent="0.35">
      <c r="A195" s="14" t="s">
        <v>330</v>
      </c>
      <c r="B195" s="6" t="s">
        <v>36</v>
      </c>
      <c r="C195" s="10">
        <v>0</v>
      </c>
    </row>
    <row r="196" spans="1:3" ht="19.5" thickBot="1" x14ac:dyDescent="0.35">
      <c r="A196" s="14" t="s">
        <v>331</v>
      </c>
      <c r="B196" s="6" t="s">
        <v>43</v>
      </c>
      <c r="C196" s="10">
        <v>0</v>
      </c>
    </row>
    <row r="197" spans="1:3" ht="32.25" thickBot="1" x14ac:dyDescent="0.35">
      <c r="A197" s="14" t="s">
        <v>332</v>
      </c>
      <c r="B197" s="11" t="s">
        <v>38</v>
      </c>
      <c r="C197" s="10">
        <v>0</v>
      </c>
    </row>
    <row r="198" spans="1:3" ht="19.5" thickBot="1" x14ac:dyDescent="0.35">
      <c r="A198" s="14" t="s">
        <v>333</v>
      </c>
      <c r="B198" s="11" t="s">
        <v>33</v>
      </c>
      <c r="C198" s="10">
        <v>0</v>
      </c>
    </row>
    <row r="199" spans="1:3" ht="32.25" thickBot="1" x14ac:dyDescent="0.35">
      <c r="A199" s="14" t="s">
        <v>334</v>
      </c>
      <c r="B199" s="6" t="s">
        <v>39</v>
      </c>
      <c r="C199" s="10">
        <v>1</v>
      </c>
    </row>
    <row r="200" spans="1:3" ht="19.5" thickBot="1" x14ac:dyDescent="0.35">
      <c r="A200" s="14" t="s">
        <v>335</v>
      </c>
      <c r="B200" s="11" t="s">
        <v>40</v>
      </c>
      <c r="C200" s="10">
        <v>1</v>
      </c>
    </row>
    <row r="201" spans="1:3" ht="19.5" thickBot="1" x14ac:dyDescent="0.35">
      <c r="A201" s="14" t="s">
        <v>336</v>
      </c>
      <c r="B201" s="11" t="s">
        <v>41</v>
      </c>
      <c r="C201" s="10">
        <v>0</v>
      </c>
    </row>
    <row r="202" spans="1:3" ht="32.25" thickBot="1" x14ac:dyDescent="0.35">
      <c r="A202" s="14" t="s">
        <v>338</v>
      </c>
      <c r="B202" s="6" t="s">
        <v>452</v>
      </c>
      <c r="C202" s="10" t="s">
        <v>31</v>
      </c>
    </row>
    <row r="203" spans="1:3" ht="19.5" thickBot="1" x14ac:dyDescent="0.35">
      <c r="A203" s="14" t="s">
        <v>339</v>
      </c>
      <c r="B203" s="6" t="s">
        <v>32</v>
      </c>
      <c r="C203" s="10">
        <v>0</v>
      </c>
    </row>
    <row r="204" spans="1:3" ht="19.5" thickBot="1" x14ac:dyDescent="0.35">
      <c r="A204" s="14" t="s">
        <v>340</v>
      </c>
      <c r="B204" s="11" t="s">
        <v>33</v>
      </c>
      <c r="C204" s="10">
        <v>0</v>
      </c>
    </row>
    <row r="205" spans="1:3" ht="19.5" thickBot="1" x14ac:dyDescent="0.35">
      <c r="A205" s="14" t="s">
        <v>341</v>
      </c>
      <c r="B205" s="11" t="s">
        <v>34</v>
      </c>
      <c r="C205" s="10">
        <v>0</v>
      </c>
    </row>
    <row r="206" spans="1:3" ht="19.5" thickBot="1" x14ac:dyDescent="0.35">
      <c r="A206" s="14" t="s">
        <v>342</v>
      </c>
      <c r="B206" s="11" t="s">
        <v>35</v>
      </c>
      <c r="C206" s="10">
        <v>0</v>
      </c>
    </row>
    <row r="207" spans="1:3" ht="32.25" thickBot="1" x14ac:dyDescent="0.35">
      <c r="A207" s="14" t="s">
        <v>343</v>
      </c>
      <c r="B207" s="6" t="s">
        <v>36</v>
      </c>
      <c r="C207" s="10">
        <v>0</v>
      </c>
    </row>
    <row r="208" spans="1:3" ht="19.5" thickBot="1" x14ac:dyDescent="0.35">
      <c r="A208" s="14" t="s">
        <v>344</v>
      </c>
      <c r="B208" s="6" t="s">
        <v>43</v>
      </c>
      <c r="C208" s="10">
        <v>0</v>
      </c>
    </row>
    <row r="209" spans="1:3" ht="32.25" thickBot="1" x14ac:dyDescent="0.35">
      <c r="A209" s="14" t="s">
        <v>345</v>
      </c>
      <c r="B209" s="11" t="s">
        <v>38</v>
      </c>
      <c r="C209" s="10">
        <v>0</v>
      </c>
    </row>
    <row r="210" spans="1:3" ht="19.5" thickBot="1" x14ac:dyDescent="0.35">
      <c r="A210" s="14" t="s">
        <v>346</v>
      </c>
      <c r="B210" s="11" t="s">
        <v>33</v>
      </c>
      <c r="C210" s="10">
        <v>0</v>
      </c>
    </row>
    <row r="211" spans="1:3" ht="32.25" thickBot="1" x14ac:dyDescent="0.35">
      <c r="A211" s="14" t="s">
        <v>347</v>
      </c>
      <c r="B211" s="6" t="s">
        <v>39</v>
      </c>
      <c r="C211" s="10">
        <v>1</v>
      </c>
    </row>
    <row r="212" spans="1:3" ht="19.5" thickBot="1" x14ac:dyDescent="0.35">
      <c r="A212" s="14" t="s">
        <v>348</v>
      </c>
      <c r="B212" s="11" t="s">
        <v>40</v>
      </c>
      <c r="C212" s="10">
        <v>1</v>
      </c>
    </row>
    <row r="213" spans="1:3" ht="19.5" thickBot="1" x14ac:dyDescent="0.35">
      <c r="A213" s="14" t="s">
        <v>349</v>
      </c>
      <c r="B213" s="11" t="s">
        <v>41</v>
      </c>
      <c r="C213" s="10">
        <v>0</v>
      </c>
    </row>
    <row r="214" spans="1:3" ht="48" thickBot="1" x14ac:dyDescent="0.35">
      <c r="A214" s="84" t="s">
        <v>374</v>
      </c>
      <c r="B214" s="85" t="s">
        <v>375</v>
      </c>
      <c r="C214" s="86" t="s">
        <v>31</v>
      </c>
    </row>
    <row r="215" spans="1:3" ht="19.5" thickBot="1" x14ac:dyDescent="0.35">
      <c r="A215" s="84" t="s">
        <v>386</v>
      </c>
      <c r="B215" s="85" t="s">
        <v>32</v>
      </c>
      <c r="C215" s="86">
        <v>1</v>
      </c>
    </row>
    <row r="216" spans="1:3" ht="19.5" thickBot="1" x14ac:dyDescent="0.35">
      <c r="A216" s="84" t="s">
        <v>387</v>
      </c>
      <c r="B216" s="87" t="s">
        <v>33</v>
      </c>
      <c r="C216" s="86">
        <v>0</v>
      </c>
    </row>
    <row r="217" spans="1:3" ht="19.5" thickBot="1" x14ac:dyDescent="0.35">
      <c r="A217" s="84" t="s">
        <v>388</v>
      </c>
      <c r="B217" s="87" t="s">
        <v>34</v>
      </c>
      <c r="C217" s="86">
        <v>0</v>
      </c>
    </row>
    <row r="218" spans="1:3" ht="19.5" thickBot="1" x14ac:dyDescent="0.35">
      <c r="A218" s="84" t="s">
        <v>389</v>
      </c>
      <c r="B218" s="87" t="s">
        <v>35</v>
      </c>
      <c r="C218" s="86">
        <v>1</v>
      </c>
    </row>
    <row r="219" spans="1:3" ht="32.25" thickBot="1" x14ac:dyDescent="0.35">
      <c r="A219" s="84" t="s">
        <v>390</v>
      </c>
      <c r="B219" s="85" t="s">
        <v>36</v>
      </c>
      <c r="C219" s="86">
        <v>0</v>
      </c>
    </row>
    <row r="220" spans="1:3" ht="19.5" thickBot="1" x14ac:dyDescent="0.35">
      <c r="A220" s="84" t="s">
        <v>391</v>
      </c>
      <c r="B220" s="85" t="s">
        <v>43</v>
      </c>
      <c r="C220" s="86">
        <v>0</v>
      </c>
    </row>
    <row r="221" spans="1:3" ht="32.25" thickBot="1" x14ac:dyDescent="0.35">
      <c r="A221" s="84" t="s">
        <v>392</v>
      </c>
      <c r="B221" s="87" t="s">
        <v>38</v>
      </c>
      <c r="C221" s="86">
        <v>0</v>
      </c>
    </row>
    <row r="222" spans="1:3" ht="19.5" thickBot="1" x14ac:dyDescent="0.35">
      <c r="A222" s="84" t="s">
        <v>393</v>
      </c>
      <c r="B222" s="87" t="s">
        <v>33</v>
      </c>
      <c r="C222" s="86">
        <v>0</v>
      </c>
    </row>
    <row r="223" spans="1:3" ht="32.25" thickBot="1" x14ac:dyDescent="0.35">
      <c r="A223" s="84" t="s">
        <v>394</v>
      </c>
      <c r="B223" s="85" t="s">
        <v>39</v>
      </c>
      <c r="C223" s="86">
        <v>9</v>
      </c>
    </row>
    <row r="224" spans="1:3" ht="19.5" thickBot="1" x14ac:dyDescent="0.35">
      <c r="A224" s="84" t="s">
        <v>395</v>
      </c>
      <c r="B224" s="87" t="s">
        <v>40</v>
      </c>
      <c r="C224" s="86">
        <v>9</v>
      </c>
    </row>
    <row r="225" spans="1:3" ht="19.5" thickBot="1" x14ac:dyDescent="0.35">
      <c r="A225" s="84" t="s">
        <v>396</v>
      </c>
      <c r="B225" s="87" t="s">
        <v>41</v>
      </c>
      <c r="C225" s="86">
        <v>0</v>
      </c>
    </row>
    <row r="226" spans="1:3" ht="95.25" thickBot="1" x14ac:dyDescent="0.35">
      <c r="A226" s="84" t="s">
        <v>376</v>
      </c>
      <c r="B226" s="85" t="s">
        <v>377</v>
      </c>
      <c r="C226" s="86" t="s">
        <v>31</v>
      </c>
    </row>
    <row r="227" spans="1:3" ht="19.5" thickBot="1" x14ac:dyDescent="0.35">
      <c r="A227" s="84" t="s">
        <v>397</v>
      </c>
      <c r="B227" s="85" t="s">
        <v>32</v>
      </c>
      <c r="C227" s="86">
        <v>8</v>
      </c>
    </row>
    <row r="228" spans="1:3" ht="19.5" thickBot="1" x14ac:dyDescent="0.35">
      <c r="A228" s="84" t="s">
        <v>398</v>
      </c>
      <c r="B228" s="87" t="s">
        <v>33</v>
      </c>
      <c r="C228" s="86">
        <v>8</v>
      </c>
    </row>
    <row r="229" spans="1:3" ht="19.5" thickBot="1" x14ac:dyDescent="0.35">
      <c r="A229" s="84" t="s">
        <v>399</v>
      </c>
      <c r="B229" s="87" t="s">
        <v>34</v>
      </c>
      <c r="C229" s="86">
        <v>0</v>
      </c>
    </row>
    <row r="230" spans="1:3" ht="19.5" thickBot="1" x14ac:dyDescent="0.35">
      <c r="A230" s="84" t="s">
        <v>400</v>
      </c>
      <c r="B230" s="87" t="s">
        <v>35</v>
      </c>
      <c r="C230" s="86">
        <v>0</v>
      </c>
    </row>
    <row r="231" spans="1:3" ht="32.25" thickBot="1" x14ac:dyDescent="0.35">
      <c r="A231" s="84" t="s">
        <v>401</v>
      </c>
      <c r="B231" s="85" t="s">
        <v>36</v>
      </c>
      <c r="C231" s="86">
        <v>0</v>
      </c>
    </row>
    <row r="232" spans="1:3" ht="19.5" thickBot="1" x14ac:dyDescent="0.35">
      <c r="A232" s="84" t="s">
        <v>402</v>
      </c>
      <c r="B232" s="85" t="s">
        <v>43</v>
      </c>
      <c r="C232" s="86">
        <v>0</v>
      </c>
    </row>
    <row r="233" spans="1:3" ht="32.25" thickBot="1" x14ac:dyDescent="0.35">
      <c r="A233" s="84" t="s">
        <v>403</v>
      </c>
      <c r="B233" s="87" t="s">
        <v>38</v>
      </c>
      <c r="C233" s="86">
        <v>0</v>
      </c>
    </row>
    <row r="234" spans="1:3" ht="19.5" thickBot="1" x14ac:dyDescent="0.35">
      <c r="A234" s="84" t="s">
        <v>404</v>
      </c>
      <c r="B234" s="87" t="s">
        <v>33</v>
      </c>
      <c r="C234" s="86">
        <v>0</v>
      </c>
    </row>
    <row r="235" spans="1:3" ht="32.25" thickBot="1" x14ac:dyDescent="0.35">
      <c r="A235" s="84" t="s">
        <v>405</v>
      </c>
      <c r="B235" s="85" t="s">
        <v>39</v>
      </c>
      <c r="C235" s="86">
        <v>0</v>
      </c>
    </row>
    <row r="236" spans="1:3" ht="19.5" thickBot="1" x14ac:dyDescent="0.35">
      <c r="A236" s="84" t="s">
        <v>406</v>
      </c>
      <c r="B236" s="87" t="s">
        <v>40</v>
      </c>
      <c r="C236" s="86">
        <v>0</v>
      </c>
    </row>
    <row r="237" spans="1:3" ht="19.5" thickBot="1" x14ac:dyDescent="0.35">
      <c r="A237" s="84" t="s">
        <v>407</v>
      </c>
      <c r="B237" s="87" t="s">
        <v>41</v>
      </c>
      <c r="C237" s="86">
        <v>0</v>
      </c>
    </row>
    <row r="238" spans="1:3" ht="63.75" thickBot="1" x14ac:dyDescent="0.35">
      <c r="A238" s="84" t="s">
        <v>378</v>
      </c>
      <c r="B238" s="85" t="s">
        <v>379</v>
      </c>
      <c r="C238" s="86" t="s">
        <v>31</v>
      </c>
    </row>
    <row r="239" spans="1:3" ht="19.5" thickBot="1" x14ac:dyDescent="0.35">
      <c r="A239" s="84" t="s">
        <v>408</v>
      </c>
      <c r="B239" s="85" t="s">
        <v>32</v>
      </c>
      <c r="C239" s="86">
        <v>7</v>
      </c>
    </row>
    <row r="240" spans="1:3" ht="19.5" thickBot="1" x14ac:dyDescent="0.35">
      <c r="A240" s="84" t="s">
        <v>409</v>
      </c>
      <c r="B240" s="87" t="s">
        <v>33</v>
      </c>
      <c r="C240" s="86">
        <v>7</v>
      </c>
    </row>
    <row r="241" spans="1:3" ht="19.5" thickBot="1" x14ac:dyDescent="0.35">
      <c r="A241" s="84" t="s">
        <v>410</v>
      </c>
      <c r="B241" s="87" t="s">
        <v>34</v>
      </c>
      <c r="C241" s="86">
        <v>0</v>
      </c>
    </row>
    <row r="242" spans="1:3" ht="19.5" thickBot="1" x14ac:dyDescent="0.35">
      <c r="A242" s="84" t="s">
        <v>411</v>
      </c>
      <c r="B242" s="87" t="s">
        <v>35</v>
      </c>
      <c r="C242" s="86">
        <v>0</v>
      </c>
    </row>
    <row r="243" spans="1:3" ht="32.25" thickBot="1" x14ac:dyDescent="0.35">
      <c r="A243" s="84" t="s">
        <v>412</v>
      </c>
      <c r="B243" s="85" t="s">
        <v>36</v>
      </c>
      <c r="C243" s="86">
        <v>0</v>
      </c>
    </row>
    <row r="244" spans="1:3" ht="19.5" thickBot="1" x14ac:dyDescent="0.35">
      <c r="A244" s="84" t="s">
        <v>413</v>
      </c>
      <c r="B244" s="85" t="s">
        <v>43</v>
      </c>
      <c r="C244" s="86">
        <v>0</v>
      </c>
    </row>
    <row r="245" spans="1:3" ht="32.25" thickBot="1" x14ac:dyDescent="0.35">
      <c r="A245" s="84" t="s">
        <v>414</v>
      </c>
      <c r="B245" s="87" t="s">
        <v>38</v>
      </c>
      <c r="C245" s="86">
        <v>0</v>
      </c>
    </row>
    <row r="246" spans="1:3" ht="19.5" thickBot="1" x14ac:dyDescent="0.35">
      <c r="A246" s="84" t="s">
        <v>415</v>
      </c>
      <c r="B246" s="87" t="s">
        <v>33</v>
      </c>
      <c r="C246" s="86">
        <v>0</v>
      </c>
    </row>
    <row r="247" spans="1:3" ht="32.25" thickBot="1" x14ac:dyDescent="0.35">
      <c r="A247" s="84" t="s">
        <v>416</v>
      </c>
      <c r="B247" s="85" t="s">
        <v>39</v>
      </c>
      <c r="C247" s="86">
        <v>0</v>
      </c>
    </row>
    <row r="248" spans="1:3" ht="19.5" thickBot="1" x14ac:dyDescent="0.35">
      <c r="A248" s="84" t="s">
        <v>417</v>
      </c>
      <c r="B248" s="87" t="s">
        <v>40</v>
      </c>
      <c r="C248" s="86">
        <v>0</v>
      </c>
    </row>
    <row r="249" spans="1:3" ht="19.5" thickBot="1" x14ac:dyDescent="0.35">
      <c r="A249" s="84" t="s">
        <v>418</v>
      </c>
      <c r="B249" s="87" t="s">
        <v>41</v>
      </c>
      <c r="C249" s="86">
        <v>0</v>
      </c>
    </row>
    <row r="250" spans="1:3" ht="158.25" thickBot="1" x14ac:dyDescent="0.35">
      <c r="A250" s="84" t="s">
        <v>380</v>
      </c>
      <c r="B250" s="85" t="s">
        <v>381</v>
      </c>
      <c r="C250" s="86" t="s">
        <v>31</v>
      </c>
    </row>
    <row r="251" spans="1:3" ht="19.5" thickBot="1" x14ac:dyDescent="0.35">
      <c r="A251" s="84" t="s">
        <v>419</v>
      </c>
      <c r="B251" s="85" t="s">
        <v>32</v>
      </c>
      <c r="C251" s="86">
        <v>8</v>
      </c>
    </row>
    <row r="252" spans="1:3" ht="19.5" thickBot="1" x14ac:dyDescent="0.35">
      <c r="A252" s="84" t="s">
        <v>420</v>
      </c>
      <c r="B252" s="87" t="s">
        <v>33</v>
      </c>
      <c r="C252" s="86">
        <v>8</v>
      </c>
    </row>
    <row r="253" spans="1:3" ht="19.5" thickBot="1" x14ac:dyDescent="0.35">
      <c r="A253" s="84" t="s">
        <v>421</v>
      </c>
      <c r="B253" s="87" t="s">
        <v>34</v>
      </c>
      <c r="C253" s="86">
        <v>0</v>
      </c>
    </row>
    <row r="254" spans="1:3" ht="19.5" thickBot="1" x14ac:dyDescent="0.35">
      <c r="A254" s="84" t="s">
        <v>422</v>
      </c>
      <c r="B254" s="87" t="s">
        <v>35</v>
      </c>
      <c r="C254" s="86">
        <v>0</v>
      </c>
    </row>
    <row r="255" spans="1:3" ht="32.25" thickBot="1" x14ac:dyDescent="0.35">
      <c r="A255" s="84" t="s">
        <v>423</v>
      </c>
      <c r="B255" s="85" t="s">
        <v>36</v>
      </c>
      <c r="C255" s="86">
        <v>0</v>
      </c>
    </row>
    <row r="256" spans="1:3" ht="19.5" thickBot="1" x14ac:dyDescent="0.35">
      <c r="A256" s="84" t="s">
        <v>424</v>
      </c>
      <c r="B256" s="85" t="s">
        <v>43</v>
      </c>
      <c r="C256" s="86">
        <v>0</v>
      </c>
    </row>
    <row r="257" spans="1:3" ht="32.25" thickBot="1" x14ac:dyDescent="0.35">
      <c r="A257" s="84" t="s">
        <v>425</v>
      </c>
      <c r="B257" s="87" t="s">
        <v>38</v>
      </c>
      <c r="C257" s="86">
        <v>0</v>
      </c>
    </row>
    <row r="258" spans="1:3" ht="19.5" thickBot="1" x14ac:dyDescent="0.35">
      <c r="A258" s="84" t="s">
        <v>426</v>
      </c>
      <c r="B258" s="87" t="s">
        <v>33</v>
      </c>
      <c r="C258" s="86">
        <v>0</v>
      </c>
    </row>
    <row r="259" spans="1:3" ht="32.25" thickBot="1" x14ac:dyDescent="0.35">
      <c r="A259" s="84" t="s">
        <v>427</v>
      </c>
      <c r="B259" s="85" t="s">
        <v>39</v>
      </c>
      <c r="C259" s="86">
        <v>4</v>
      </c>
    </row>
    <row r="260" spans="1:3" ht="19.5" thickBot="1" x14ac:dyDescent="0.35">
      <c r="A260" s="84" t="s">
        <v>428</v>
      </c>
      <c r="B260" s="87" t="s">
        <v>40</v>
      </c>
      <c r="C260" s="86">
        <v>4</v>
      </c>
    </row>
    <row r="261" spans="1:3" ht="19.5" thickBot="1" x14ac:dyDescent="0.35">
      <c r="A261" s="84" t="s">
        <v>429</v>
      </c>
      <c r="B261" s="87" t="s">
        <v>41</v>
      </c>
      <c r="C261" s="86">
        <v>0</v>
      </c>
    </row>
    <row r="262" spans="1:3" ht="48" thickBot="1" x14ac:dyDescent="0.35">
      <c r="A262" s="84" t="s">
        <v>382</v>
      </c>
      <c r="B262" s="85" t="s">
        <v>383</v>
      </c>
      <c r="C262" s="86" t="s">
        <v>31</v>
      </c>
    </row>
    <row r="263" spans="1:3" ht="19.5" thickBot="1" x14ac:dyDescent="0.35">
      <c r="A263" s="84" t="s">
        <v>430</v>
      </c>
      <c r="B263" s="85" t="s">
        <v>32</v>
      </c>
      <c r="C263" s="86">
        <v>0</v>
      </c>
    </row>
    <row r="264" spans="1:3" ht="19.5" thickBot="1" x14ac:dyDescent="0.35">
      <c r="A264" s="84" t="s">
        <v>431</v>
      </c>
      <c r="B264" s="87" t="s">
        <v>33</v>
      </c>
      <c r="C264" s="86">
        <v>0</v>
      </c>
    </row>
    <row r="265" spans="1:3" ht="19.5" thickBot="1" x14ac:dyDescent="0.35">
      <c r="A265" s="84" t="s">
        <v>432</v>
      </c>
      <c r="B265" s="87" t="s">
        <v>34</v>
      </c>
      <c r="C265" s="86">
        <v>0</v>
      </c>
    </row>
    <row r="266" spans="1:3" ht="19.5" thickBot="1" x14ac:dyDescent="0.35">
      <c r="A266" s="84" t="s">
        <v>433</v>
      </c>
      <c r="B266" s="87" t="s">
        <v>35</v>
      </c>
      <c r="C266" s="86">
        <v>0</v>
      </c>
    </row>
    <row r="267" spans="1:3" ht="32.25" thickBot="1" x14ac:dyDescent="0.35">
      <c r="A267" s="84" t="s">
        <v>434</v>
      </c>
      <c r="B267" s="85" t="s">
        <v>36</v>
      </c>
      <c r="C267" s="86">
        <v>0</v>
      </c>
    </row>
    <row r="268" spans="1:3" ht="19.5" thickBot="1" x14ac:dyDescent="0.35">
      <c r="A268" s="84" t="s">
        <v>435</v>
      </c>
      <c r="B268" s="85" t="s">
        <v>43</v>
      </c>
      <c r="C268" s="86">
        <v>0</v>
      </c>
    </row>
    <row r="269" spans="1:3" ht="32.25" thickBot="1" x14ac:dyDescent="0.35">
      <c r="A269" s="84" t="s">
        <v>436</v>
      </c>
      <c r="B269" s="87" t="s">
        <v>38</v>
      </c>
      <c r="C269" s="86">
        <v>0</v>
      </c>
    </row>
    <row r="270" spans="1:3" ht="19.5" thickBot="1" x14ac:dyDescent="0.35">
      <c r="A270" s="84" t="s">
        <v>437</v>
      </c>
      <c r="B270" s="87" t="s">
        <v>33</v>
      </c>
      <c r="C270" s="86">
        <v>0</v>
      </c>
    </row>
    <row r="271" spans="1:3" ht="32.25" thickBot="1" x14ac:dyDescent="0.35">
      <c r="A271" s="84" t="s">
        <v>438</v>
      </c>
      <c r="B271" s="85" t="s">
        <v>39</v>
      </c>
      <c r="C271" s="86">
        <v>8</v>
      </c>
    </row>
    <row r="272" spans="1:3" ht="19.5" thickBot="1" x14ac:dyDescent="0.35">
      <c r="A272" s="84" t="s">
        <v>439</v>
      </c>
      <c r="B272" s="87" t="s">
        <v>40</v>
      </c>
      <c r="C272" s="86">
        <v>8</v>
      </c>
    </row>
    <row r="273" spans="1:3" ht="19.5" thickBot="1" x14ac:dyDescent="0.35">
      <c r="A273" s="84" t="s">
        <v>440</v>
      </c>
      <c r="B273" s="87" t="s">
        <v>41</v>
      </c>
      <c r="C273" s="86">
        <v>0</v>
      </c>
    </row>
    <row r="274" spans="1:3" ht="48" thickBot="1" x14ac:dyDescent="0.35">
      <c r="A274" s="84" t="s">
        <v>384</v>
      </c>
      <c r="B274" s="85" t="s">
        <v>385</v>
      </c>
      <c r="C274" s="86" t="s">
        <v>31</v>
      </c>
    </row>
    <row r="275" spans="1:3" ht="19.5" thickBot="1" x14ac:dyDescent="0.35">
      <c r="A275" s="84" t="s">
        <v>441</v>
      </c>
      <c r="B275" s="85" t="s">
        <v>32</v>
      </c>
      <c r="C275" s="86">
        <v>0</v>
      </c>
    </row>
    <row r="276" spans="1:3" ht="19.5" thickBot="1" x14ac:dyDescent="0.35">
      <c r="A276" s="84" t="s">
        <v>442</v>
      </c>
      <c r="B276" s="87" t="s">
        <v>33</v>
      </c>
      <c r="C276" s="86">
        <v>0</v>
      </c>
    </row>
    <row r="277" spans="1:3" ht="19.5" thickBot="1" x14ac:dyDescent="0.35">
      <c r="A277" s="84" t="s">
        <v>443</v>
      </c>
      <c r="B277" s="87" t="s">
        <v>34</v>
      </c>
      <c r="C277" s="86">
        <v>0</v>
      </c>
    </row>
    <row r="278" spans="1:3" ht="19.5" thickBot="1" x14ac:dyDescent="0.35">
      <c r="A278" s="84" t="s">
        <v>444</v>
      </c>
      <c r="B278" s="87" t="s">
        <v>35</v>
      </c>
      <c r="C278" s="86">
        <v>0</v>
      </c>
    </row>
    <row r="279" spans="1:3" ht="32.25" thickBot="1" x14ac:dyDescent="0.35">
      <c r="A279" s="84" t="s">
        <v>445</v>
      </c>
      <c r="B279" s="85" t="s">
        <v>36</v>
      </c>
      <c r="C279" s="86">
        <v>0</v>
      </c>
    </row>
    <row r="280" spans="1:3" ht="19.5" thickBot="1" x14ac:dyDescent="0.35">
      <c r="A280" s="84" t="s">
        <v>446</v>
      </c>
      <c r="B280" s="85" t="s">
        <v>43</v>
      </c>
      <c r="C280" s="86">
        <v>0</v>
      </c>
    </row>
    <row r="281" spans="1:3" ht="32.25" thickBot="1" x14ac:dyDescent="0.35">
      <c r="A281" s="84" t="s">
        <v>447</v>
      </c>
      <c r="B281" s="87" t="s">
        <v>38</v>
      </c>
      <c r="C281" s="86">
        <v>0</v>
      </c>
    </row>
    <row r="282" spans="1:3" ht="19.5" thickBot="1" x14ac:dyDescent="0.35">
      <c r="A282" s="84" t="s">
        <v>448</v>
      </c>
      <c r="B282" s="87" t="s">
        <v>33</v>
      </c>
      <c r="C282" s="86">
        <v>0</v>
      </c>
    </row>
    <row r="283" spans="1:3" ht="32.25" thickBot="1" x14ac:dyDescent="0.35">
      <c r="A283" s="84" t="s">
        <v>449</v>
      </c>
      <c r="B283" s="85" t="s">
        <v>39</v>
      </c>
      <c r="C283" s="86">
        <v>1</v>
      </c>
    </row>
    <row r="284" spans="1:3" ht="19.5" thickBot="1" x14ac:dyDescent="0.35">
      <c r="A284" s="84" t="s">
        <v>450</v>
      </c>
      <c r="B284" s="87" t="s">
        <v>40</v>
      </c>
      <c r="C284" s="86">
        <v>1</v>
      </c>
    </row>
    <row r="285" spans="1:3" ht="19.5" thickBot="1" x14ac:dyDescent="0.35">
      <c r="A285" s="84" t="s">
        <v>451</v>
      </c>
      <c r="B285" s="87" t="s">
        <v>41</v>
      </c>
      <c r="C285" s="86">
        <v>0</v>
      </c>
    </row>
    <row r="286" spans="1:3" ht="32.25" thickBot="1" x14ac:dyDescent="0.35">
      <c r="A286" s="84" t="s">
        <v>468</v>
      </c>
      <c r="B286" s="85" t="s">
        <v>492</v>
      </c>
      <c r="C286" s="86" t="s">
        <v>31</v>
      </c>
    </row>
    <row r="287" spans="1:3" ht="19.5" thickBot="1" x14ac:dyDescent="0.35">
      <c r="A287" s="84" t="s">
        <v>469</v>
      </c>
      <c r="B287" s="85" t="s">
        <v>32</v>
      </c>
      <c r="C287" s="86">
        <v>0</v>
      </c>
    </row>
    <row r="288" spans="1:3" ht="19.5" thickBot="1" x14ac:dyDescent="0.35">
      <c r="A288" s="84" t="s">
        <v>470</v>
      </c>
      <c r="B288" s="87" t="s">
        <v>33</v>
      </c>
      <c r="C288" s="86">
        <v>0</v>
      </c>
    </row>
    <row r="289" spans="1:3" ht="19.5" thickBot="1" x14ac:dyDescent="0.35">
      <c r="A289" s="84" t="s">
        <v>471</v>
      </c>
      <c r="B289" s="87" t="s">
        <v>34</v>
      </c>
      <c r="C289" s="86">
        <v>0</v>
      </c>
    </row>
    <row r="290" spans="1:3" ht="19.5" thickBot="1" x14ac:dyDescent="0.35">
      <c r="A290" s="84" t="s">
        <v>472</v>
      </c>
      <c r="B290" s="87" t="s">
        <v>35</v>
      </c>
      <c r="C290" s="86">
        <v>0</v>
      </c>
    </row>
    <row r="291" spans="1:3" ht="32.25" thickBot="1" x14ac:dyDescent="0.35">
      <c r="A291" s="84" t="s">
        <v>473</v>
      </c>
      <c r="B291" s="85" t="s">
        <v>36</v>
      </c>
      <c r="C291" s="86">
        <v>0</v>
      </c>
    </row>
    <row r="292" spans="1:3" ht="19.5" thickBot="1" x14ac:dyDescent="0.35">
      <c r="A292" s="84" t="s">
        <v>474</v>
      </c>
      <c r="B292" s="85" t="s">
        <v>43</v>
      </c>
      <c r="C292" s="86">
        <v>0</v>
      </c>
    </row>
    <row r="293" spans="1:3" ht="32.25" thickBot="1" x14ac:dyDescent="0.35">
      <c r="A293" s="84" t="s">
        <v>475</v>
      </c>
      <c r="B293" s="87" t="s">
        <v>38</v>
      </c>
      <c r="C293" s="86">
        <v>0</v>
      </c>
    </row>
    <row r="294" spans="1:3" ht="19.5" thickBot="1" x14ac:dyDescent="0.35">
      <c r="A294" s="84" t="s">
        <v>476</v>
      </c>
      <c r="B294" s="87" t="s">
        <v>33</v>
      </c>
      <c r="C294" s="86">
        <v>0</v>
      </c>
    </row>
    <row r="295" spans="1:3" ht="32.25" thickBot="1" x14ac:dyDescent="0.35">
      <c r="A295" s="84" t="s">
        <v>477</v>
      </c>
      <c r="B295" s="85" t="s">
        <v>39</v>
      </c>
      <c r="C295" s="86">
        <v>1</v>
      </c>
    </row>
    <row r="296" spans="1:3" ht="19.5" thickBot="1" x14ac:dyDescent="0.35">
      <c r="A296" s="84" t="s">
        <v>478</v>
      </c>
      <c r="B296" s="87" t="s">
        <v>40</v>
      </c>
      <c r="C296" s="86">
        <v>1</v>
      </c>
    </row>
    <row r="297" spans="1:3" ht="19.5" thickBot="1" x14ac:dyDescent="0.35">
      <c r="A297" s="84" t="s">
        <v>479</v>
      </c>
      <c r="B297" s="87" t="s">
        <v>41</v>
      </c>
      <c r="C297" s="86">
        <v>0</v>
      </c>
    </row>
    <row r="298" spans="1:3" ht="32.25" thickBot="1" x14ac:dyDescent="0.35">
      <c r="A298" s="84" t="s">
        <v>480</v>
      </c>
      <c r="B298" s="85" t="s">
        <v>493</v>
      </c>
      <c r="C298" s="86" t="s">
        <v>31</v>
      </c>
    </row>
    <row r="299" spans="1:3" ht="19.5" thickBot="1" x14ac:dyDescent="0.35">
      <c r="A299" s="84" t="s">
        <v>481</v>
      </c>
      <c r="B299" s="85" t="s">
        <v>32</v>
      </c>
      <c r="C299" s="86">
        <v>0</v>
      </c>
    </row>
    <row r="300" spans="1:3" ht="19.5" thickBot="1" x14ac:dyDescent="0.35">
      <c r="A300" s="84" t="s">
        <v>482</v>
      </c>
      <c r="B300" s="87" t="s">
        <v>33</v>
      </c>
      <c r="C300" s="86">
        <v>0</v>
      </c>
    </row>
    <row r="301" spans="1:3" ht="19.5" thickBot="1" x14ac:dyDescent="0.35">
      <c r="A301" s="84" t="s">
        <v>483</v>
      </c>
      <c r="B301" s="87" t="s">
        <v>34</v>
      </c>
      <c r="C301" s="86">
        <v>0</v>
      </c>
    </row>
    <row r="302" spans="1:3" ht="19.5" thickBot="1" x14ac:dyDescent="0.35">
      <c r="A302" s="84" t="s">
        <v>484</v>
      </c>
      <c r="B302" s="87" t="s">
        <v>35</v>
      </c>
      <c r="C302" s="86">
        <v>0</v>
      </c>
    </row>
    <row r="303" spans="1:3" ht="32.25" thickBot="1" x14ac:dyDescent="0.35">
      <c r="A303" s="84" t="s">
        <v>485</v>
      </c>
      <c r="B303" s="85" t="s">
        <v>36</v>
      </c>
      <c r="C303" s="86">
        <v>0</v>
      </c>
    </row>
    <row r="304" spans="1:3" ht="19.5" thickBot="1" x14ac:dyDescent="0.35">
      <c r="A304" s="84" t="s">
        <v>486</v>
      </c>
      <c r="B304" s="85" t="s">
        <v>43</v>
      </c>
      <c r="C304" s="86">
        <v>0</v>
      </c>
    </row>
    <row r="305" spans="1:3" ht="32.25" thickBot="1" x14ac:dyDescent="0.35">
      <c r="A305" s="84" t="s">
        <v>487</v>
      </c>
      <c r="B305" s="87" t="s">
        <v>38</v>
      </c>
      <c r="C305" s="86">
        <v>0</v>
      </c>
    </row>
    <row r="306" spans="1:3" ht="19.5" thickBot="1" x14ac:dyDescent="0.35">
      <c r="A306" s="84" t="s">
        <v>488</v>
      </c>
      <c r="B306" s="87" t="s">
        <v>33</v>
      </c>
      <c r="C306" s="86">
        <v>0</v>
      </c>
    </row>
    <row r="307" spans="1:3" ht="32.25" thickBot="1" x14ac:dyDescent="0.35">
      <c r="A307" s="84" t="s">
        <v>489</v>
      </c>
      <c r="B307" s="85" t="s">
        <v>39</v>
      </c>
      <c r="C307" s="86">
        <v>1</v>
      </c>
    </row>
    <row r="308" spans="1:3" ht="19.5" thickBot="1" x14ac:dyDescent="0.35">
      <c r="A308" s="84" t="s">
        <v>490</v>
      </c>
      <c r="B308" s="87" t="s">
        <v>40</v>
      </c>
      <c r="C308" s="86">
        <v>1</v>
      </c>
    </row>
    <row r="309" spans="1:3" ht="19.5" thickBot="1" x14ac:dyDescent="0.35">
      <c r="A309" s="84" t="s">
        <v>491</v>
      </c>
      <c r="B309" s="87" t="s">
        <v>41</v>
      </c>
      <c r="C309" s="86">
        <v>0</v>
      </c>
    </row>
    <row r="310" spans="1:3" x14ac:dyDescent="0.3">
      <c r="B310" s="97"/>
      <c r="C310" s="97"/>
    </row>
    <row r="311" spans="1:3" x14ac:dyDescent="0.3">
      <c r="B311" s="96"/>
      <c r="C311" s="96"/>
    </row>
  </sheetData>
  <mergeCells count="9">
    <mergeCell ref="A28:C28"/>
    <mergeCell ref="A29:C29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</hyperlinks>
  <pageMargins left="0.70866141732283472" right="0.19685039370078741" top="0.39370078740157483" bottom="0.74803149606299213" header="0.31496062992125984" footer="0.31496062992125984"/>
  <pageSetup paperSize="9" scale="55" fitToHeight="7" orientation="portrait" r:id="rId1"/>
  <rowBreaks count="3" manualBreakCount="3">
    <brk id="47" max="4" man="1"/>
    <brk id="213" max="4" man="1"/>
    <brk id="24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7"/>
  <sheetViews>
    <sheetView view="pageBreakPreview" topLeftCell="A25" zoomScale="50" zoomScaleNormal="60" zoomScaleSheetLayoutView="50" workbookViewId="0">
      <pane ySplit="1155" topLeftCell="A270" activePane="bottomLeft"/>
      <selection sqref="A1:R1"/>
      <selection pane="bottomLeft" activeCell="O290" sqref="O290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29.19921875" customWidth="1"/>
    <col min="5" max="5" width="12" customWidth="1"/>
    <col min="6" max="6" width="10.69921875" customWidth="1"/>
    <col min="7" max="12" width="12.09765625" customWidth="1"/>
    <col min="13" max="13" width="10.59765625" customWidth="1"/>
    <col min="14" max="14" width="10.796875" customWidth="1"/>
    <col min="15" max="18" width="13.796875" customWidth="1"/>
    <col min="20" max="20" width="12.59765625" bestFit="1" customWidth="1"/>
    <col min="21" max="21" width="15.8984375" bestFit="1" customWidth="1"/>
    <col min="22" max="23" width="13" bestFit="1" customWidth="1"/>
    <col min="25" max="25" width="12" bestFit="1" customWidth="1"/>
  </cols>
  <sheetData>
    <row r="1" spans="1:22" s="30" customFormat="1" ht="26.25" x14ac:dyDescent="0.4">
      <c r="A1" s="98" t="s">
        <v>44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22" s="30" customFormat="1" ht="26.25" x14ac:dyDescent="0.4">
      <c r="A2" s="98" t="s">
        <v>45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22" x14ac:dyDescent="0.3">
      <c r="A3" s="3"/>
    </row>
    <row r="4" spans="1:22" x14ac:dyDescent="0.3">
      <c r="A4" s="2"/>
    </row>
    <row r="5" spans="1:22" s="29" customFormat="1" ht="150" customHeight="1" x14ac:dyDescent="0.25">
      <c r="A5" s="118" t="s">
        <v>46</v>
      </c>
      <c r="B5" s="118" t="s">
        <v>47</v>
      </c>
      <c r="C5" s="118" t="s">
        <v>48</v>
      </c>
      <c r="D5" s="118" t="s">
        <v>49</v>
      </c>
      <c r="E5" s="118" t="s">
        <v>50</v>
      </c>
      <c r="F5" s="118"/>
      <c r="G5" s="118" t="s">
        <v>51</v>
      </c>
      <c r="H5" s="118"/>
      <c r="I5" s="118"/>
      <c r="J5" s="118"/>
      <c r="K5" s="118"/>
      <c r="L5" s="118"/>
      <c r="M5" s="118" t="s">
        <v>52</v>
      </c>
      <c r="N5" s="118"/>
      <c r="O5" s="118" t="s">
        <v>53</v>
      </c>
      <c r="P5" s="118"/>
      <c r="Q5" s="118" t="s">
        <v>54</v>
      </c>
      <c r="R5" s="118"/>
    </row>
    <row r="6" spans="1:22" s="29" customFormat="1" ht="15.75" x14ac:dyDescent="0.25">
      <c r="A6" s="118"/>
      <c r="B6" s="118"/>
      <c r="C6" s="118"/>
      <c r="D6" s="118"/>
      <c r="E6" s="118" t="s">
        <v>55</v>
      </c>
      <c r="F6" s="118" t="s">
        <v>56</v>
      </c>
      <c r="G6" s="118" t="s">
        <v>57</v>
      </c>
      <c r="H6" s="118"/>
      <c r="I6" s="118" t="s">
        <v>58</v>
      </c>
      <c r="J6" s="118"/>
      <c r="K6" s="118" t="s">
        <v>59</v>
      </c>
      <c r="L6" s="118" t="s">
        <v>60</v>
      </c>
      <c r="M6" s="118" t="s">
        <v>61</v>
      </c>
      <c r="N6" s="118" t="s">
        <v>62</v>
      </c>
      <c r="O6" s="118" t="s">
        <v>63</v>
      </c>
      <c r="P6" s="118" t="s">
        <v>64</v>
      </c>
      <c r="Q6" s="118" t="s">
        <v>65</v>
      </c>
      <c r="R6" s="118" t="s">
        <v>66</v>
      </c>
    </row>
    <row r="7" spans="1:22" s="29" customFormat="1" ht="63.75" thickBot="1" x14ac:dyDescent="0.3">
      <c r="A7" s="119"/>
      <c r="B7" s="119"/>
      <c r="C7" s="119"/>
      <c r="D7" s="119"/>
      <c r="E7" s="119"/>
      <c r="F7" s="119"/>
      <c r="G7" s="31" t="s">
        <v>67</v>
      </c>
      <c r="H7" s="31" t="s">
        <v>68</v>
      </c>
      <c r="I7" s="31" t="s">
        <v>67</v>
      </c>
      <c r="J7" s="31" t="s">
        <v>68</v>
      </c>
      <c r="K7" s="119"/>
      <c r="L7" s="119"/>
      <c r="M7" s="119"/>
      <c r="N7" s="119"/>
      <c r="O7" s="119"/>
      <c r="P7" s="119"/>
      <c r="Q7" s="119"/>
      <c r="R7" s="119"/>
    </row>
    <row r="8" spans="1:22" ht="19.5" thickBot="1" x14ac:dyDescent="0.35">
      <c r="A8" s="32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</row>
    <row r="9" spans="1:22" s="61" customFormat="1" ht="97.9" customHeight="1" thickBot="1" x14ac:dyDescent="0.35">
      <c r="A9" s="106" t="s">
        <v>166</v>
      </c>
      <c r="B9" s="107"/>
      <c r="C9" s="55"/>
      <c r="D9" s="55" t="s">
        <v>121</v>
      </c>
      <c r="E9" s="57" t="s">
        <v>124</v>
      </c>
      <c r="F9" s="57">
        <v>792</v>
      </c>
      <c r="G9" s="58">
        <f>G10+G12+G14+G16+G18+G20+G22+G24+G26+G28+G30+G32+G34+G36+G38+G40+G42+G44+G46+G48</f>
        <v>128</v>
      </c>
      <c r="H9" s="58">
        <f>H10+H12+H14+H16+H18+H20+H22+H24+H26+H28+H30+H32+H34+H36+H38+H40+H42+H44+H46+H48</f>
        <v>128</v>
      </c>
      <c r="I9" s="58">
        <f>I10+I12+I14+I16+I18+I20+I22+I24+I26+I28+I30+I32+I34+I36+I38+I40+I42+I44+I46+I48</f>
        <v>74</v>
      </c>
      <c r="J9" s="58">
        <f>J10+J12+J14+J16+J18+J20+J22+J24+J26+J28+J30+J32+J34+J36+J38+J40+J42+J44+J46+J48</f>
        <v>74</v>
      </c>
      <c r="K9" s="58">
        <f>K10+K12+K14+K16+K18+K20+K22+K24+K26+K28+K30+K32+K34+K36+K38+K40+K42+K44+K46+K48</f>
        <v>54</v>
      </c>
      <c r="L9" s="55"/>
      <c r="M9" s="59" t="s">
        <v>31</v>
      </c>
      <c r="N9" s="59" t="s">
        <v>31</v>
      </c>
      <c r="O9" s="93">
        <f>O10+O12+O14+O16+O18+O20+O22+O24+O26+O28+O30+O32+O34+O36+O38+O40+O42+O44+O46+O48</f>
        <v>968356</v>
      </c>
      <c r="P9" s="59" t="s">
        <v>31</v>
      </c>
      <c r="Q9" s="60">
        <f>Q10+Q12+Q14+Q16+Q18+Q20+Q22+Q24+Q26+Q28+Q30+Q32+Q34+Q36+Q38+Q40+Q42+Q44+Q46+Q48</f>
        <v>968356</v>
      </c>
      <c r="R9" s="60">
        <f>R10+R12+R14+R16+R18+R20+R22+R24+R26+R28+R30+R32+R34+R36+R38+R40+R42+R44+R46+R48</f>
        <v>330267.23000000004</v>
      </c>
    </row>
    <row r="10" spans="1:22" ht="19.5" thickBot="1" x14ac:dyDescent="0.35">
      <c r="A10" s="108" t="s">
        <v>127</v>
      </c>
      <c r="B10" s="10" t="s">
        <v>69</v>
      </c>
      <c r="C10" s="6"/>
      <c r="D10" s="10" t="s">
        <v>31</v>
      </c>
      <c r="E10" s="33"/>
      <c r="F10" s="33"/>
      <c r="G10" s="6">
        <v>5</v>
      </c>
      <c r="H10" s="6">
        <v>5</v>
      </c>
      <c r="I10" s="6">
        <v>1</v>
      </c>
      <c r="J10" s="6">
        <v>1</v>
      </c>
      <c r="K10" s="6">
        <v>4</v>
      </c>
      <c r="L10" s="10" t="s">
        <v>31</v>
      </c>
      <c r="M10" s="6"/>
      <c r="N10" s="6"/>
      <c r="O10" s="34">
        <f>31971+5360+1485</f>
        <v>38816</v>
      </c>
      <c r="P10" s="10" t="s">
        <v>31</v>
      </c>
      <c r="Q10" s="34">
        <f>O10</f>
        <v>38816</v>
      </c>
      <c r="R10" s="41">
        <v>2674.58</v>
      </c>
    </row>
    <row r="11" spans="1:22" ht="19.5" thickBot="1" x14ac:dyDescent="0.35">
      <c r="A11" s="110"/>
      <c r="B11" s="10" t="s">
        <v>70</v>
      </c>
      <c r="C11" s="6"/>
      <c r="D11" s="6" t="s">
        <v>147</v>
      </c>
      <c r="E11" s="33"/>
      <c r="F11" s="33"/>
      <c r="G11" s="6"/>
      <c r="H11" s="6"/>
      <c r="I11" s="6"/>
      <c r="J11" s="6"/>
      <c r="K11" s="6"/>
      <c r="L11" s="6"/>
      <c r="M11" s="35">
        <v>46016</v>
      </c>
      <c r="N11" s="35">
        <v>46016</v>
      </c>
      <c r="O11" s="34"/>
      <c r="P11" s="40"/>
      <c r="Q11" s="34"/>
      <c r="R11" s="34"/>
    </row>
    <row r="12" spans="1:22" ht="19.5" thickBot="1" x14ac:dyDescent="0.35">
      <c r="A12" s="108" t="s">
        <v>128</v>
      </c>
      <c r="B12" s="10" t="s">
        <v>69</v>
      </c>
      <c r="C12" s="6"/>
      <c r="D12" s="10" t="s">
        <v>31</v>
      </c>
      <c r="E12" s="33"/>
      <c r="F12" s="33"/>
      <c r="G12" s="6">
        <v>16</v>
      </c>
      <c r="H12" s="6">
        <v>16</v>
      </c>
      <c r="I12" s="6">
        <v>7</v>
      </c>
      <c r="J12" s="6">
        <v>7</v>
      </c>
      <c r="K12" s="6">
        <f>G12-I12</f>
        <v>9</v>
      </c>
      <c r="L12" s="10" t="s">
        <v>31</v>
      </c>
      <c r="M12" s="6"/>
      <c r="N12" s="6"/>
      <c r="O12" s="34">
        <f>99456+29117</f>
        <v>128573</v>
      </c>
      <c r="P12" s="10" t="s">
        <v>31</v>
      </c>
      <c r="Q12" s="34">
        <f>O12</f>
        <v>128573</v>
      </c>
      <c r="R12" s="6">
        <f>15132.16+2537</f>
        <v>17669.16</v>
      </c>
    </row>
    <row r="13" spans="1:22" ht="19.5" thickBot="1" x14ac:dyDescent="0.35">
      <c r="A13" s="110"/>
      <c r="B13" s="10" t="s">
        <v>70</v>
      </c>
      <c r="C13" s="6"/>
      <c r="D13" s="6" t="s">
        <v>147</v>
      </c>
      <c r="E13" s="33"/>
      <c r="F13" s="33"/>
      <c r="G13" s="6"/>
      <c r="H13" s="6"/>
      <c r="I13" s="6"/>
      <c r="J13" s="6"/>
      <c r="K13" s="6"/>
      <c r="L13" s="6"/>
      <c r="M13" s="35">
        <v>46016</v>
      </c>
      <c r="N13" s="35">
        <v>46016</v>
      </c>
      <c r="O13" s="6"/>
      <c r="P13" s="6"/>
      <c r="Q13" s="6"/>
      <c r="R13" s="6"/>
    </row>
    <row r="14" spans="1:22" ht="19.5" thickBot="1" x14ac:dyDescent="0.35">
      <c r="A14" s="108" t="s">
        <v>129</v>
      </c>
      <c r="B14" s="10" t="s">
        <v>69</v>
      </c>
      <c r="C14" s="6"/>
      <c r="D14" s="10" t="s">
        <v>31</v>
      </c>
      <c r="E14" s="33"/>
      <c r="F14" s="33"/>
      <c r="G14" s="6">
        <v>4</v>
      </c>
      <c r="H14" s="6">
        <v>4</v>
      </c>
      <c r="I14" s="6">
        <v>4</v>
      </c>
      <c r="J14" s="6">
        <v>4</v>
      </c>
      <c r="K14" s="6">
        <f>G14-I14</f>
        <v>0</v>
      </c>
      <c r="L14" s="10" t="s">
        <v>31</v>
      </c>
      <c r="M14" s="6"/>
      <c r="N14" s="6"/>
      <c r="O14" s="34">
        <f>21756+368+3647</f>
        <v>25771</v>
      </c>
      <c r="P14" s="10" t="s">
        <v>31</v>
      </c>
      <c r="Q14" s="34">
        <f>O14</f>
        <v>25771</v>
      </c>
      <c r="R14" s="34">
        <v>10499</v>
      </c>
    </row>
    <row r="15" spans="1:22" ht="19.5" thickBot="1" x14ac:dyDescent="0.35">
      <c r="A15" s="110"/>
      <c r="B15" s="10" t="s">
        <v>70</v>
      </c>
      <c r="C15" s="6"/>
      <c r="D15" s="6" t="s">
        <v>147</v>
      </c>
      <c r="E15" s="33"/>
      <c r="F15" s="33"/>
      <c r="G15" s="6"/>
      <c r="H15" s="6"/>
      <c r="I15" s="6"/>
      <c r="J15" s="6"/>
      <c r="K15" s="6"/>
      <c r="L15" s="6"/>
      <c r="M15" s="35">
        <v>46016</v>
      </c>
      <c r="N15" s="35">
        <v>46016</v>
      </c>
      <c r="O15" s="6"/>
      <c r="P15" s="6"/>
      <c r="Q15" s="6"/>
      <c r="R15" s="6"/>
    </row>
    <row r="16" spans="1:22" ht="19.5" thickBot="1" x14ac:dyDescent="0.35">
      <c r="A16" s="108" t="s">
        <v>130</v>
      </c>
      <c r="B16" s="10" t="s">
        <v>69</v>
      </c>
      <c r="C16" s="6"/>
      <c r="D16" s="10" t="s">
        <v>31</v>
      </c>
      <c r="E16" s="33"/>
      <c r="F16" s="33"/>
      <c r="G16" s="6">
        <v>6</v>
      </c>
      <c r="H16" s="6">
        <v>6</v>
      </c>
      <c r="I16" s="6">
        <v>6</v>
      </c>
      <c r="J16" s="6">
        <v>6</v>
      </c>
      <c r="K16" s="6">
        <f>G16-I16</f>
        <v>0</v>
      </c>
      <c r="L16" s="10" t="s">
        <v>31</v>
      </c>
      <c r="M16" s="6"/>
      <c r="N16" s="6"/>
      <c r="O16" s="34">
        <f>33197+5566+5098</f>
        <v>43861</v>
      </c>
      <c r="P16" s="10" t="s">
        <v>31</v>
      </c>
      <c r="Q16" s="34">
        <f>O16</f>
        <v>43861</v>
      </c>
      <c r="R16" s="34">
        <v>0</v>
      </c>
      <c r="V16" s="79"/>
    </row>
    <row r="17" spans="1:25" ht="19.5" thickBot="1" x14ac:dyDescent="0.35">
      <c r="A17" s="110"/>
      <c r="B17" s="10" t="s">
        <v>70</v>
      </c>
      <c r="C17" s="6"/>
      <c r="D17" s="6" t="s">
        <v>147</v>
      </c>
      <c r="E17" s="33"/>
      <c r="F17" s="33"/>
      <c r="G17" s="6"/>
      <c r="H17" s="6"/>
      <c r="I17" s="6"/>
      <c r="J17" s="6"/>
      <c r="K17" s="6"/>
      <c r="L17" s="6"/>
      <c r="M17" s="35">
        <v>46016</v>
      </c>
      <c r="N17" s="35">
        <v>46016</v>
      </c>
      <c r="O17" s="6"/>
      <c r="P17" s="6"/>
      <c r="Q17" s="6"/>
      <c r="R17" s="6"/>
    </row>
    <row r="18" spans="1:25" ht="19.5" thickBot="1" x14ac:dyDescent="0.35">
      <c r="A18" s="108" t="s">
        <v>131</v>
      </c>
      <c r="B18" s="10" t="s">
        <v>69</v>
      </c>
      <c r="C18" s="6"/>
      <c r="D18" s="10" t="s">
        <v>31</v>
      </c>
      <c r="E18" s="33"/>
      <c r="F18" s="33"/>
      <c r="G18" s="6">
        <v>3</v>
      </c>
      <c r="H18" s="6">
        <f>G18</f>
        <v>3</v>
      </c>
      <c r="I18" s="6">
        <v>0</v>
      </c>
      <c r="J18" s="6">
        <f>I18</f>
        <v>0</v>
      </c>
      <c r="K18" s="6">
        <f>G18-I18</f>
        <v>3</v>
      </c>
      <c r="L18" s="10" t="s">
        <v>31</v>
      </c>
      <c r="M18" s="6"/>
      <c r="N18" s="6"/>
      <c r="O18" s="34">
        <f>2074+2264+13504</f>
        <v>17842</v>
      </c>
      <c r="P18" s="10" t="s">
        <v>31</v>
      </c>
      <c r="Q18" s="34">
        <f>O18</f>
        <v>17842</v>
      </c>
      <c r="R18" s="34">
        <v>0</v>
      </c>
    </row>
    <row r="19" spans="1:25" ht="19.5" thickBot="1" x14ac:dyDescent="0.35">
      <c r="A19" s="110"/>
      <c r="B19" s="10" t="s">
        <v>70</v>
      </c>
      <c r="C19" s="6"/>
      <c r="D19" s="6" t="s">
        <v>147</v>
      </c>
      <c r="E19" s="33"/>
      <c r="F19" s="33"/>
      <c r="G19" s="6"/>
      <c r="H19" s="6"/>
      <c r="I19" s="6"/>
      <c r="J19" s="6"/>
      <c r="K19" s="6"/>
      <c r="L19" s="6"/>
      <c r="M19" s="35">
        <v>46016</v>
      </c>
      <c r="N19" s="35">
        <v>46016</v>
      </c>
      <c r="O19" s="6"/>
      <c r="P19" s="6"/>
      <c r="Q19" s="6"/>
      <c r="R19" s="6"/>
    </row>
    <row r="20" spans="1:25" ht="19.5" thickBot="1" x14ac:dyDescent="0.35">
      <c r="A20" s="108" t="s">
        <v>132</v>
      </c>
      <c r="B20" s="10" t="s">
        <v>69</v>
      </c>
      <c r="C20" s="6"/>
      <c r="D20" s="10" t="s">
        <v>31</v>
      </c>
      <c r="E20" s="33"/>
      <c r="F20" s="33"/>
      <c r="G20" s="6">
        <v>9</v>
      </c>
      <c r="H20" s="6">
        <f>G20</f>
        <v>9</v>
      </c>
      <c r="I20" s="6">
        <v>8</v>
      </c>
      <c r="J20" s="6">
        <f>I20</f>
        <v>8</v>
      </c>
      <c r="K20" s="6">
        <f>G20-I20</f>
        <v>1</v>
      </c>
      <c r="L20" s="10" t="s">
        <v>31</v>
      </c>
      <c r="M20" s="6"/>
      <c r="N20" s="6"/>
      <c r="O20" s="34">
        <f>59621+9996+5732</f>
        <v>75349</v>
      </c>
      <c r="P20" s="10" t="s">
        <v>31</v>
      </c>
      <c r="Q20" s="42">
        <f>O20</f>
        <v>75349</v>
      </c>
      <c r="R20" s="42">
        <v>50627</v>
      </c>
      <c r="W20" s="79"/>
    </row>
    <row r="21" spans="1:25" ht="19.5" thickBot="1" x14ac:dyDescent="0.35">
      <c r="A21" s="110"/>
      <c r="B21" s="10" t="s">
        <v>70</v>
      </c>
      <c r="C21" s="6"/>
      <c r="D21" s="6" t="s">
        <v>147</v>
      </c>
      <c r="E21" s="33"/>
      <c r="F21" s="33"/>
      <c r="G21" s="6"/>
      <c r="H21" s="6"/>
      <c r="I21" s="6"/>
      <c r="J21" s="6"/>
      <c r="K21" s="6"/>
      <c r="L21" s="6"/>
      <c r="M21" s="35">
        <v>46016</v>
      </c>
      <c r="N21" s="35">
        <v>46016</v>
      </c>
      <c r="O21" s="6"/>
      <c r="P21" s="6"/>
      <c r="Q21" s="6"/>
      <c r="R21" s="6"/>
      <c r="Y21" s="79"/>
    </row>
    <row r="22" spans="1:25" ht="19.5" thickBot="1" x14ac:dyDescent="0.35">
      <c r="A22" s="108" t="s">
        <v>133</v>
      </c>
      <c r="B22" s="10" t="s">
        <v>69</v>
      </c>
      <c r="C22" s="6"/>
      <c r="D22" s="10" t="s">
        <v>31</v>
      </c>
      <c r="E22" s="33"/>
      <c r="F22" s="33"/>
      <c r="G22" s="6">
        <v>8</v>
      </c>
      <c r="H22" s="6">
        <f>G22</f>
        <v>8</v>
      </c>
      <c r="I22" s="6">
        <v>8</v>
      </c>
      <c r="J22" s="6">
        <f>I22</f>
        <v>8</v>
      </c>
      <c r="K22" s="6">
        <f>G22-I22</f>
        <v>0</v>
      </c>
      <c r="L22" s="10" t="s">
        <v>31</v>
      </c>
      <c r="M22" s="6"/>
      <c r="N22" s="6"/>
      <c r="O22" s="34">
        <f>52709+8837+8095</f>
        <v>69641</v>
      </c>
      <c r="P22" s="10" t="s">
        <v>31</v>
      </c>
      <c r="Q22" s="42">
        <f>O22</f>
        <v>69641</v>
      </c>
      <c r="R22" s="42">
        <v>52253</v>
      </c>
    </row>
    <row r="23" spans="1:25" ht="19.5" thickBot="1" x14ac:dyDescent="0.35">
      <c r="A23" s="110"/>
      <c r="B23" s="10" t="s">
        <v>70</v>
      </c>
      <c r="C23" s="6"/>
      <c r="D23" s="6" t="s">
        <v>147</v>
      </c>
      <c r="E23" s="33"/>
      <c r="F23" s="33"/>
      <c r="G23" s="6"/>
      <c r="H23" s="6"/>
      <c r="I23" s="6"/>
      <c r="J23" s="6"/>
      <c r="K23" s="6"/>
      <c r="L23" s="6"/>
      <c r="M23" s="35">
        <v>46016</v>
      </c>
      <c r="N23" s="35">
        <v>46016</v>
      </c>
      <c r="O23" s="6"/>
      <c r="P23" s="6"/>
      <c r="Q23" s="6"/>
      <c r="R23" s="6"/>
    </row>
    <row r="24" spans="1:25" ht="19.5" thickBot="1" x14ac:dyDescent="0.35">
      <c r="A24" s="108" t="s">
        <v>134</v>
      </c>
      <c r="B24" s="10" t="s">
        <v>69</v>
      </c>
      <c r="C24" s="6"/>
      <c r="D24" s="10" t="s">
        <v>31</v>
      </c>
      <c r="E24" s="33"/>
      <c r="F24" s="33"/>
      <c r="G24" s="6">
        <v>4</v>
      </c>
      <c r="H24" s="6">
        <f>G24</f>
        <v>4</v>
      </c>
      <c r="I24" s="6">
        <v>4</v>
      </c>
      <c r="J24" s="6">
        <f>I24</f>
        <v>4</v>
      </c>
      <c r="K24" s="6">
        <f>G24-I24</f>
        <v>0</v>
      </c>
      <c r="L24" s="10" t="s">
        <v>31</v>
      </c>
      <c r="M24" s="6"/>
      <c r="N24" s="6"/>
      <c r="O24" s="34">
        <f>25058+4201+424</f>
        <v>29683</v>
      </c>
      <c r="P24" s="10" t="s">
        <v>31</v>
      </c>
      <c r="Q24" s="42">
        <f>O24</f>
        <v>29683</v>
      </c>
      <c r="R24" s="42">
        <f>8794+1474</f>
        <v>10268</v>
      </c>
    </row>
    <row r="25" spans="1:25" ht="19.5" thickBot="1" x14ac:dyDescent="0.35">
      <c r="A25" s="110"/>
      <c r="B25" s="10" t="s">
        <v>70</v>
      </c>
      <c r="C25" s="6"/>
      <c r="D25" s="6" t="s">
        <v>147</v>
      </c>
      <c r="E25" s="33"/>
      <c r="F25" s="33"/>
      <c r="G25" s="6"/>
      <c r="H25" s="6"/>
      <c r="I25" s="6"/>
      <c r="J25" s="6"/>
      <c r="K25" s="6"/>
      <c r="L25" s="6"/>
      <c r="M25" s="35">
        <v>46016</v>
      </c>
      <c r="N25" s="35">
        <v>46016</v>
      </c>
      <c r="O25" s="6"/>
      <c r="P25" s="6"/>
      <c r="Q25" s="6"/>
      <c r="R25" s="6"/>
    </row>
    <row r="26" spans="1:25" ht="19.5" thickBot="1" x14ac:dyDescent="0.35">
      <c r="A26" s="108" t="s">
        <v>135</v>
      </c>
      <c r="B26" s="10" t="s">
        <v>69</v>
      </c>
      <c r="C26" s="6"/>
      <c r="D26" s="10" t="s">
        <v>31</v>
      </c>
      <c r="E26" s="33"/>
      <c r="F26" s="33"/>
      <c r="G26" s="6">
        <v>5</v>
      </c>
      <c r="H26" s="6">
        <f>G26</f>
        <v>5</v>
      </c>
      <c r="I26" s="6">
        <v>3</v>
      </c>
      <c r="J26" s="6">
        <f>I26</f>
        <v>3</v>
      </c>
      <c r="K26" s="6">
        <f>G26-I26</f>
        <v>2</v>
      </c>
      <c r="L26" s="10" t="s">
        <v>31</v>
      </c>
      <c r="M26" s="6"/>
      <c r="N26" s="6"/>
      <c r="O26" s="34">
        <f>783+2825+16853</f>
        <v>20461</v>
      </c>
      <c r="P26" s="10" t="s">
        <v>31</v>
      </c>
      <c r="Q26" s="42">
        <f>O26</f>
        <v>20461</v>
      </c>
      <c r="R26" s="42">
        <v>8641</v>
      </c>
    </row>
    <row r="27" spans="1:25" ht="19.5" thickBot="1" x14ac:dyDescent="0.35">
      <c r="A27" s="110"/>
      <c r="B27" s="10" t="s">
        <v>70</v>
      </c>
      <c r="C27" s="6"/>
      <c r="D27" s="6" t="s">
        <v>147</v>
      </c>
      <c r="E27" s="33"/>
      <c r="F27" s="33"/>
      <c r="G27" s="6"/>
      <c r="H27" s="6"/>
      <c r="I27" s="6"/>
      <c r="J27" s="6"/>
      <c r="K27" s="6"/>
      <c r="L27" s="6"/>
      <c r="M27" s="35">
        <v>46016</v>
      </c>
      <c r="N27" s="35">
        <v>46016</v>
      </c>
      <c r="O27" s="6"/>
      <c r="P27" s="6"/>
      <c r="Q27" s="6"/>
      <c r="R27" s="6"/>
    </row>
    <row r="28" spans="1:25" ht="19.5" thickBot="1" x14ac:dyDescent="0.35">
      <c r="A28" s="108" t="s">
        <v>136</v>
      </c>
      <c r="B28" s="10" t="s">
        <v>69</v>
      </c>
      <c r="C28" s="6"/>
      <c r="D28" s="10" t="s">
        <v>31</v>
      </c>
      <c r="E28" s="33"/>
      <c r="F28" s="33"/>
      <c r="G28" s="6">
        <v>6</v>
      </c>
      <c r="H28" s="6">
        <f>G28</f>
        <v>6</v>
      </c>
      <c r="I28" s="6">
        <v>3</v>
      </c>
      <c r="J28" s="6">
        <f>I28</f>
        <v>3</v>
      </c>
      <c r="K28" s="6">
        <f>G28-I28</f>
        <v>3</v>
      </c>
      <c r="L28" s="10" t="s">
        <v>31</v>
      </c>
      <c r="M28" s="6"/>
      <c r="N28" s="6"/>
      <c r="O28" s="34">
        <f>2486+6368+37980</f>
        <v>46834</v>
      </c>
      <c r="P28" s="10" t="s">
        <v>31</v>
      </c>
      <c r="Q28" s="42">
        <f>O28</f>
        <v>46834</v>
      </c>
      <c r="R28" s="42">
        <v>31449</v>
      </c>
    </row>
    <row r="29" spans="1:25" ht="19.5" thickBot="1" x14ac:dyDescent="0.35">
      <c r="A29" s="110"/>
      <c r="B29" s="10" t="s">
        <v>70</v>
      </c>
      <c r="C29" s="6"/>
      <c r="D29" s="6" t="s">
        <v>147</v>
      </c>
      <c r="E29" s="33"/>
      <c r="F29" s="33"/>
      <c r="G29" s="6"/>
      <c r="H29" s="6"/>
      <c r="I29" s="6"/>
      <c r="J29" s="6"/>
      <c r="K29" s="6"/>
      <c r="L29" s="6"/>
      <c r="M29" s="35">
        <v>46016</v>
      </c>
      <c r="N29" s="35">
        <v>46016</v>
      </c>
      <c r="O29" s="6"/>
      <c r="P29" s="6"/>
      <c r="Q29" s="6"/>
      <c r="R29" s="6"/>
    </row>
    <row r="30" spans="1:25" ht="19.5" thickBot="1" x14ac:dyDescent="0.35">
      <c r="A30" s="108" t="s">
        <v>137</v>
      </c>
      <c r="B30" s="10" t="s">
        <v>69</v>
      </c>
      <c r="C30" s="6"/>
      <c r="D30" s="10" t="s">
        <v>31</v>
      </c>
      <c r="E30" s="33"/>
      <c r="F30" s="33"/>
      <c r="G30" s="6">
        <v>11</v>
      </c>
      <c r="H30" s="6">
        <f>G30</f>
        <v>11</v>
      </c>
      <c r="I30" s="6">
        <v>7</v>
      </c>
      <c r="J30" s="6">
        <f>I30</f>
        <v>7</v>
      </c>
      <c r="K30" s="6">
        <f>G30-I30</f>
        <v>4</v>
      </c>
      <c r="L30" s="10" t="s">
        <v>31</v>
      </c>
      <c r="M30" s="6"/>
      <c r="N30" s="6"/>
      <c r="O30" s="34">
        <f>73446+12314+1005</f>
        <v>86765</v>
      </c>
      <c r="P30" s="10" t="s">
        <v>31</v>
      </c>
      <c r="Q30" s="42">
        <f>O30</f>
        <v>86765</v>
      </c>
      <c r="R30" s="42">
        <v>28138.54</v>
      </c>
    </row>
    <row r="31" spans="1:25" ht="19.5" thickBot="1" x14ac:dyDescent="0.35">
      <c r="A31" s="110"/>
      <c r="B31" s="10" t="s">
        <v>70</v>
      </c>
      <c r="C31" s="6"/>
      <c r="D31" s="6" t="s">
        <v>147</v>
      </c>
      <c r="E31" s="33"/>
      <c r="F31" s="33"/>
      <c r="G31" s="6"/>
      <c r="H31" s="6"/>
      <c r="I31" s="6"/>
      <c r="J31" s="6"/>
      <c r="K31" s="6"/>
      <c r="L31" s="6"/>
      <c r="M31" s="35">
        <v>46016</v>
      </c>
      <c r="N31" s="35">
        <v>46016</v>
      </c>
      <c r="O31" s="6"/>
      <c r="P31" s="6"/>
      <c r="Q31" s="6"/>
      <c r="R31" s="6"/>
    </row>
    <row r="32" spans="1:25" ht="19.5" thickBot="1" x14ac:dyDescent="0.35">
      <c r="A32" s="108" t="s">
        <v>138</v>
      </c>
      <c r="B32" s="10" t="s">
        <v>69</v>
      </c>
      <c r="C32" s="6"/>
      <c r="D32" s="10" t="s">
        <v>31</v>
      </c>
      <c r="E32" s="33"/>
      <c r="F32" s="33"/>
      <c r="G32" s="6">
        <v>5</v>
      </c>
      <c r="H32" s="6">
        <f>G32</f>
        <v>5</v>
      </c>
      <c r="I32" s="33">
        <v>0</v>
      </c>
      <c r="J32" s="33">
        <f>I32</f>
        <v>0</v>
      </c>
      <c r="K32" s="6">
        <f>G32-I32</f>
        <v>5</v>
      </c>
      <c r="L32" s="10" t="s">
        <v>31</v>
      </c>
      <c r="M32" s="6"/>
      <c r="N32" s="6"/>
      <c r="O32" s="34">
        <f>1449+5236+31228</f>
        <v>37913</v>
      </c>
      <c r="P32" s="10" t="s">
        <v>31</v>
      </c>
      <c r="Q32" s="42">
        <f>O32</f>
        <v>37913</v>
      </c>
      <c r="R32" s="42">
        <v>23166</v>
      </c>
    </row>
    <row r="33" spans="1:18" ht="19.5" thickBot="1" x14ac:dyDescent="0.35">
      <c r="A33" s="110"/>
      <c r="B33" s="10" t="s">
        <v>70</v>
      </c>
      <c r="C33" s="6"/>
      <c r="D33" s="6" t="s">
        <v>147</v>
      </c>
      <c r="E33" s="33"/>
      <c r="F33" s="33"/>
      <c r="G33" s="6"/>
      <c r="H33" s="6"/>
      <c r="I33" s="6"/>
      <c r="J33" s="6"/>
      <c r="K33" s="6"/>
      <c r="L33" s="6"/>
      <c r="M33" s="35">
        <v>46016</v>
      </c>
      <c r="N33" s="35">
        <v>46016</v>
      </c>
      <c r="O33" s="6"/>
      <c r="P33" s="6"/>
      <c r="Q33" s="6"/>
      <c r="R33" s="6"/>
    </row>
    <row r="34" spans="1:18" ht="19.5" thickBot="1" x14ac:dyDescent="0.35">
      <c r="A34" s="108" t="s">
        <v>139</v>
      </c>
      <c r="B34" s="10" t="s">
        <v>69</v>
      </c>
      <c r="C34" s="6"/>
      <c r="D34" s="10" t="s">
        <v>31</v>
      </c>
      <c r="E34" s="33"/>
      <c r="F34" s="33"/>
      <c r="G34" s="6">
        <v>7</v>
      </c>
      <c r="H34" s="6">
        <f>G34</f>
        <v>7</v>
      </c>
      <c r="I34" s="6">
        <v>1</v>
      </c>
      <c r="J34" s="6">
        <f>I34</f>
        <v>1</v>
      </c>
      <c r="K34" s="6">
        <f>G34-I34</f>
        <v>6</v>
      </c>
      <c r="L34" s="10" t="s">
        <v>31</v>
      </c>
      <c r="M34" s="6"/>
      <c r="N34" s="6"/>
      <c r="O34" s="34">
        <f>44731+7499+3525</f>
        <v>55755</v>
      </c>
      <c r="P34" s="10" t="s">
        <v>31</v>
      </c>
      <c r="Q34" s="42">
        <f>O34</f>
        <v>55755</v>
      </c>
      <c r="R34" s="42">
        <v>13935</v>
      </c>
    </row>
    <row r="35" spans="1:18" ht="19.5" thickBot="1" x14ac:dyDescent="0.35">
      <c r="A35" s="110"/>
      <c r="B35" s="10" t="s">
        <v>70</v>
      </c>
      <c r="C35" s="6"/>
      <c r="D35" s="6" t="s">
        <v>147</v>
      </c>
      <c r="E35" s="33"/>
      <c r="F35" s="33"/>
      <c r="G35" s="6"/>
      <c r="H35" s="6"/>
      <c r="I35" s="6"/>
      <c r="J35" s="6"/>
      <c r="K35" s="6"/>
      <c r="L35" s="6"/>
      <c r="M35" s="35">
        <v>46016</v>
      </c>
      <c r="N35" s="35">
        <v>46016</v>
      </c>
      <c r="O35" s="6"/>
      <c r="P35" s="6"/>
      <c r="Q35" s="6"/>
      <c r="R35" s="6"/>
    </row>
    <row r="36" spans="1:18" ht="19.5" thickBot="1" x14ac:dyDescent="0.35">
      <c r="A36" s="108" t="s">
        <v>140</v>
      </c>
      <c r="B36" s="10" t="s">
        <v>69</v>
      </c>
      <c r="C36" s="6"/>
      <c r="D36" s="10" t="s">
        <v>31</v>
      </c>
      <c r="E36" s="33"/>
      <c r="F36" s="33"/>
      <c r="G36" s="6">
        <v>2</v>
      </c>
      <c r="H36" s="6">
        <f>G36</f>
        <v>2</v>
      </c>
      <c r="I36" s="6">
        <v>2</v>
      </c>
      <c r="J36" s="6">
        <f>I36</f>
        <v>2</v>
      </c>
      <c r="K36" s="6">
        <f>G36-I36</f>
        <v>0</v>
      </c>
      <c r="L36" s="10" t="s">
        <v>31</v>
      </c>
      <c r="M36" s="6"/>
      <c r="N36" s="6"/>
      <c r="O36" s="34">
        <f>11233+1883+1725</f>
        <v>14841</v>
      </c>
      <c r="P36" s="10" t="s">
        <v>31</v>
      </c>
      <c r="Q36" s="42">
        <f>O36</f>
        <v>14841</v>
      </c>
      <c r="R36" s="42">
        <v>0</v>
      </c>
    </row>
    <row r="37" spans="1:18" ht="19.5" thickBot="1" x14ac:dyDescent="0.35">
      <c r="A37" s="110"/>
      <c r="B37" s="10" t="s">
        <v>70</v>
      </c>
      <c r="C37" s="6"/>
      <c r="D37" s="6" t="s">
        <v>147</v>
      </c>
      <c r="E37" s="33"/>
      <c r="F37" s="33"/>
      <c r="G37" s="6"/>
      <c r="H37" s="6"/>
      <c r="I37" s="6"/>
      <c r="J37" s="6"/>
      <c r="K37" s="6"/>
      <c r="L37" s="6"/>
      <c r="M37" s="35">
        <v>46016</v>
      </c>
      <c r="N37" s="35">
        <v>46016</v>
      </c>
      <c r="O37" s="6"/>
      <c r="P37" s="6"/>
      <c r="Q37" s="6"/>
      <c r="R37" s="6"/>
    </row>
    <row r="38" spans="1:18" ht="19.5" thickBot="1" x14ac:dyDescent="0.35">
      <c r="A38" s="108" t="s">
        <v>141</v>
      </c>
      <c r="B38" s="10" t="s">
        <v>69</v>
      </c>
      <c r="C38" s="6"/>
      <c r="D38" s="10" t="s">
        <v>31</v>
      </c>
      <c r="E38" s="33"/>
      <c r="F38" s="33"/>
      <c r="G38" s="6">
        <v>7</v>
      </c>
      <c r="H38" s="6">
        <f>G38</f>
        <v>7</v>
      </c>
      <c r="I38" s="6">
        <v>5</v>
      </c>
      <c r="J38" s="6">
        <f>I38</f>
        <v>5</v>
      </c>
      <c r="K38" s="6">
        <f>G38-I38</f>
        <v>2</v>
      </c>
      <c r="L38" s="10" t="s">
        <v>31</v>
      </c>
      <c r="M38" s="6"/>
      <c r="N38" s="6"/>
      <c r="O38" s="34">
        <f>44731+7499+1702</f>
        <v>53932</v>
      </c>
      <c r="P38" s="10" t="s">
        <v>31</v>
      </c>
      <c r="Q38" s="42">
        <f>O38</f>
        <v>53932</v>
      </c>
      <c r="R38" s="42">
        <v>24163</v>
      </c>
    </row>
    <row r="39" spans="1:18" ht="19.5" thickBot="1" x14ac:dyDescent="0.35">
      <c r="A39" s="110"/>
      <c r="B39" s="10" t="s">
        <v>70</v>
      </c>
      <c r="C39" s="6"/>
      <c r="D39" s="6" t="s">
        <v>147</v>
      </c>
      <c r="E39" s="33"/>
      <c r="F39" s="33"/>
      <c r="G39" s="6"/>
      <c r="H39" s="6"/>
      <c r="I39" s="6"/>
      <c r="J39" s="6"/>
      <c r="K39" s="6"/>
      <c r="L39" s="6"/>
      <c r="M39" s="35">
        <v>46016</v>
      </c>
      <c r="N39" s="35">
        <v>46016</v>
      </c>
      <c r="O39" s="6"/>
      <c r="P39" s="6"/>
      <c r="Q39" s="6"/>
      <c r="R39" s="6"/>
    </row>
    <row r="40" spans="1:18" ht="19.5" thickBot="1" x14ac:dyDescent="0.35">
      <c r="A40" s="108" t="s">
        <v>143</v>
      </c>
      <c r="B40" s="10" t="s">
        <v>69</v>
      </c>
      <c r="C40" s="6"/>
      <c r="D40" s="36" t="s">
        <v>31</v>
      </c>
      <c r="E40" s="33"/>
      <c r="F40" s="33"/>
      <c r="G40" s="6">
        <v>7</v>
      </c>
      <c r="H40" s="6">
        <f>G40</f>
        <v>7</v>
      </c>
      <c r="I40" s="6">
        <v>6</v>
      </c>
      <c r="J40" s="6">
        <v>6</v>
      </c>
      <c r="K40" s="6">
        <f>G40-I40</f>
        <v>1</v>
      </c>
      <c r="L40" s="10" t="s">
        <v>31</v>
      </c>
      <c r="M40" s="6"/>
      <c r="N40" s="6"/>
      <c r="O40" s="34">
        <f>44731+7679</f>
        <v>52410</v>
      </c>
      <c r="P40" s="10" t="s">
        <v>31</v>
      </c>
      <c r="Q40" s="42">
        <f>O40</f>
        <v>52410</v>
      </c>
      <c r="R40" s="42">
        <f>26327+4414</f>
        <v>30741</v>
      </c>
    </row>
    <row r="41" spans="1:18" ht="19.5" thickBot="1" x14ac:dyDescent="0.35">
      <c r="A41" s="110"/>
      <c r="B41" s="10" t="s">
        <v>70</v>
      </c>
      <c r="C41" s="6"/>
      <c r="D41" s="37" t="s">
        <v>147</v>
      </c>
      <c r="E41" s="33"/>
      <c r="F41" s="33"/>
      <c r="G41" s="6"/>
      <c r="H41" s="6"/>
      <c r="I41" s="6"/>
      <c r="J41" s="6"/>
      <c r="K41" s="6"/>
      <c r="L41" s="6"/>
      <c r="M41" s="35">
        <v>46016</v>
      </c>
      <c r="N41" s="35">
        <v>46016</v>
      </c>
      <c r="O41" s="6"/>
      <c r="P41" s="6"/>
      <c r="Q41" s="6"/>
      <c r="R41" s="6"/>
    </row>
    <row r="42" spans="1:18" ht="19.5" thickBot="1" x14ac:dyDescent="0.35">
      <c r="A42" s="108" t="s">
        <v>142</v>
      </c>
      <c r="B42" s="10" t="s">
        <v>69</v>
      </c>
      <c r="C42" s="6"/>
      <c r="D42" s="36" t="s">
        <v>31</v>
      </c>
      <c r="E42" s="33"/>
      <c r="F42" s="33"/>
      <c r="G42" s="6">
        <v>4</v>
      </c>
      <c r="H42" s="6">
        <f>G42</f>
        <v>4</v>
      </c>
      <c r="I42" s="6">
        <v>4</v>
      </c>
      <c r="J42" s="6">
        <f>I42</f>
        <v>4</v>
      </c>
      <c r="K42" s="6">
        <f>G42-I42</f>
        <v>0</v>
      </c>
      <c r="L42" s="10" t="s">
        <v>31</v>
      </c>
      <c r="M42" s="6"/>
      <c r="N42" s="6"/>
      <c r="O42" s="34">
        <v>37913</v>
      </c>
      <c r="P42" s="10" t="s">
        <v>31</v>
      </c>
      <c r="Q42" s="42">
        <f>O42</f>
        <v>37913</v>
      </c>
      <c r="R42" s="42">
        <f>11704.95+1960</f>
        <v>13664.95</v>
      </c>
    </row>
    <row r="43" spans="1:18" ht="19.5" thickBot="1" x14ac:dyDescent="0.35">
      <c r="A43" s="110"/>
      <c r="B43" s="10" t="s">
        <v>70</v>
      </c>
      <c r="C43" s="6"/>
      <c r="D43" s="37" t="s">
        <v>147</v>
      </c>
      <c r="E43" s="33"/>
      <c r="F43" s="33"/>
      <c r="G43" s="6"/>
      <c r="H43" s="6"/>
      <c r="I43" s="6"/>
      <c r="J43" s="6"/>
      <c r="K43" s="6"/>
      <c r="L43" s="6"/>
      <c r="M43" s="35">
        <v>46016</v>
      </c>
      <c r="N43" s="35">
        <v>46016</v>
      </c>
      <c r="O43" s="6"/>
      <c r="P43" s="6"/>
      <c r="Q43" s="6"/>
      <c r="R43" s="6"/>
    </row>
    <row r="44" spans="1:18" ht="19.5" thickBot="1" x14ac:dyDescent="0.35">
      <c r="A44" s="108" t="s">
        <v>144</v>
      </c>
      <c r="B44" s="10" t="s">
        <v>69</v>
      </c>
      <c r="C44" s="6"/>
      <c r="D44" s="36" t="s">
        <v>31</v>
      </c>
      <c r="E44" s="33"/>
      <c r="F44" s="33"/>
      <c r="G44" s="6">
        <v>9</v>
      </c>
      <c r="H44" s="6">
        <f>G44</f>
        <v>9</v>
      </c>
      <c r="I44" s="6">
        <v>3</v>
      </c>
      <c r="J44" s="6">
        <v>3</v>
      </c>
      <c r="K44" s="6">
        <f>G44-I44</f>
        <v>6</v>
      </c>
      <c r="L44" s="10" t="s">
        <v>31</v>
      </c>
      <c r="M44" s="6"/>
      <c r="N44" s="6"/>
      <c r="O44" s="34">
        <f>59621+9996+5732</f>
        <v>75349</v>
      </c>
      <c r="P44" s="10" t="s">
        <v>31</v>
      </c>
      <c r="Q44" s="42">
        <f>O44</f>
        <v>75349</v>
      </c>
      <c r="R44" s="42">
        <f>3070+515</f>
        <v>3585</v>
      </c>
    </row>
    <row r="45" spans="1:18" ht="19.5" thickBot="1" x14ac:dyDescent="0.35">
      <c r="A45" s="110"/>
      <c r="B45" s="10" t="s">
        <v>70</v>
      </c>
      <c r="C45" s="6"/>
      <c r="D45" s="37" t="s">
        <v>147</v>
      </c>
      <c r="E45" s="33"/>
      <c r="F45" s="33"/>
      <c r="G45" s="6"/>
      <c r="H45" s="6"/>
      <c r="I45" s="6"/>
      <c r="J45" s="6"/>
      <c r="K45" s="6"/>
      <c r="L45" s="6"/>
      <c r="M45" s="35">
        <v>46016</v>
      </c>
      <c r="N45" s="35">
        <v>46016</v>
      </c>
      <c r="O45" s="6"/>
      <c r="P45" s="6"/>
      <c r="Q45" s="6"/>
      <c r="R45" s="6"/>
    </row>
    <row r="46" spans="1:18" ht="19.5" thickBot="1" x14ac:dyDescent="0.35">
      <c r="A46" s="108" t="s">
        <v>145</v>
      </c>
      <c r="B46" s="10" t="s">
        <v>69</v>
      </c>
      <c r="C46" s="6"/>
      <c r="D46" s="36" t="s">
        <v>31</v>
      </c>
      <c r="E46" s="33"/>
      <c r="F46" s="33"/>
      <c r="G46" s="6">
        <v>7</v>
      </c>
      <c r="H46" s="6">
        <f>G46</f>
        <v>7</v>
      </c>
      <c r="I46" s="6">
        <v>2</v>
      </c>
      <c r="J46" s="6">
        <f>I46</f>
        <v>2</v>
      </c>
      <c r="K46" s="6">
        <f>G46-I46</f>
        <v>5</v>
      </c>
      <c r="L46" s="10" t="s">
        <v>31</v>
      </c>
      <c r="M46" s="6"/>
      <c r="N46" s="6"/>
      <c r="O46" s="34">
        <f>1060+4047+24140</f>
        <v>29247</v>
      </c>
      <c r="P46" s="10" t="s">
        <v>31</v>
      </c>
      <c r="Q46" s="42">
        <f>O46</f>
        <v>29247</v>
      </c>
      <c r="R46" s="42">
        <f>1060+203+7530</f>
        <v>8793</v>
      </c>
    </row>
    <row r="47" spans="1:18" ht="19.5" thickBot="1" x14ac:dyDescent="0.35">
      <c r="A47" s="110"/>
      <c r="B47" s="10" t="s">
        <v>70</v>
      </c>
      <c r="C47" s="6"/>
      <c r="D47" s="37" t="s">
        <v>147</v>
      </c>
      <c r="E47" s="33"/>
      <c r="F47" s="33"/>
      <c r="G47" s="6"/>
      <c r="H47" s="6"/>
      <c r="I47" s="6"/>
      <c r="J47" s="6"/>
      <c r="K47" s="6"/>
      <c r="L47" s="6"/>
      <c r="M47" s="35">
        <v>46016</v>
      </c>
      <c r="N47" s="35">
        <v>46016</v>
      </c>
      <c r="O47" s="6"/>
      <c r="P47" s="6"/>
      <c r="Q47" s="6"/>
      <c r="R47" s="6"/>
    </row>
    <row r="48" spans="1:18" ht="19.5" thickBot="1" x14ac:dyDescent="0.35">
      <c r="A48" s="108" t="s">
        <v>146</v>
      </c>
      <c r="B48" s="10" t="s">
        <v>69</v>
      </c>
      <c r="C48" s="6"/>
      <c r="D48" s="36" t="s">
        <v>31</v>
      </c>
      <c r="E48" s="33"/>
      <c r="F48" s="33"/>
      <c r="G48" s="6">
        <v>3</v>
      </c>
      <c r="H48" s="6">
        <f>G48</f>
        <v>3</v>
      </c>
      <c r="I48" s="6">
        <v>0</v>
      </c>
      <c r="J48" s="6">
        <f>I48</f>
        <v>0</v>
      </c>
      <c r="K48" s="6">
        <f>G48-I48</f>
        <v>3</v>
      </c>
      <c r="L48" s="10" t="s">
        <v>31</v>
      </c>
      <c r="M48" s="6"/>
      <c r="N48" s="6"/>
      <c r="O48" s="34">
        <f>20738+3477+3185</f>
        <v>27400</v>
      </c>
      <c r="P48" s="10" t="s">
        <v>31</v>
      </c>
      <c r="Q48" s="42">
        <f>O48</f>
        <v>27400</v>
      </c>
      <c r="R48" s="42">
        <v>0</v>
      </c>
    </row>
    <row r="49" spans="1:21" ht="19.5" thickBot="1" x14ac:dyDescent="0.35">
      <c r="A49" s="110"/>
      <c r="B49" s="10" t="s">
        <v>70</v>
      </c>
      <c r="C49" s="6"/>
      <c r="D49" s="37" t="s">
        <v>147</v>
      </c>
      <c r="E49" s="33"/>
      <c r="F49" s="33"/>
      <c r="G49" s="6"/>
      <c r="H49" s="6"/>
      <c r="I49" s="6"/>
      <c r="J49" s="6"/>
      <c r="K49" s="6"/>
      <c r="L49" s="6"/>
      <c r="M49" s="35">
        <v>46016</v>
      </c>
      <c r="N49" s="35">
        <v>46016</v>
      </c>
      <c r="O49" s="6"/>
      <c r="P49" s="6"/>
      <c r="Q49" s="6"/>
      <c r="R49" s="6"/>
    </row>
    <row r="50" spans="1:21" s="61" customFormat="1" ht="72.599999999999994" customHeight="1" thickBot="1" x14ac:dyDescent="0.35">
      <c r="A50" s="106" t="s">
        <v>167</v>
      </c>
      <c r="B50" s="107"/>
      <c r="C50" s="55"/>
      <c r="D50" s="55" t="s">
        <v>121</v>
      </c>
      <c r="E50" s="57" t="s">
        <v>125</v>
      </c>
      <c r="F50" s="57">
        <v>744</v>
      </c>
      <c r="G50" s="65">
        <v>1</v>
      </c>
      <c r="H50" s="65">
        <v>1</v>
      </c>
      <c r="I50" s="65">
        <f>R50/Q50</f>
        <v>0.38083481846796707</v>
      </c>
      <c r="J50" s="65">
        <f>I50</f>
        <v>0.38083481846796707</v>
      </c>
      <c r="K50" s="65">
        <f>H50-J50</f>
        <v>0.61916518153203293</v>
      </c>
      <c r="L50" s="59" t="s">
        <v>31</v>
      </c>
      <c r="M50" s="59" t="s">
        <v>31</v>
      </c>
      <c r="N50" s="59" t="s">
        <v>31</v>
      </c>
      <c r="O50" s="93">
        <f>SUM(O51,O53,O55,O57,O59,O61,O63,O65,O67,O69,O71,O73,O75,O77,O79,O81,O83,O85,O87,O89)</f>
        <v>2044708</v>
      </c>
      <c r="P50" s="59" t="s">
        <v>31</v>
      </c>
      <c r="Q50" s="60">
        <f>SUM(Q51,Q53,Q55,Q57,Q59,Q61,Q63,Q65,Q67,Q69,Q71,Q73,Q75,Q77,Q79,Q81,Q83,Q85,Q87,Q89)</f>
        <v>2044708</v>
      </c>
      <c r="R50" s="60">
        <f>SUM(R51,R53,R55,R57,R59,R61,R63,R65,R67,R69,R71,R73,R75,R77,R79,R81,R83,R85,R87,R89)</f>
        <v>778696</v>
      </c>
    </row>
    <row r="51" spans="1:21" ht="19.5" thickBot="1" x14ac:dyDescent="0.35">
      <c r="A51" s="108" t="s">
        <v>127</v>
      </c>
      <c r="B51" s="10" t="s">
        <v>69</v>
      </c>
      <c r="C51" s="6"/>
      <c r="D51" s="10" t="s">
        <v>31</v>
      </c>
      <c r="E51" s="33"/>
      <c r="F51" s="33"/>
      <c r="G51" s="39">
        <v>1</v>
      </c>
      <c r="H51" s="39">
        <v>1</v>
      </c>
      <c r="I51" s="39">
        <v>0.6</v>
      </c>
      <c r="J51" s="39">
        <f>I51</f>
        <v>0.6</v>
      </c>
      <c r="K51" s="39">
        <f>H51-J51</f>
        <v>0.4</v>
      </c>
      <c r="L51" s="10" t="s">
        <v>31</v>
      </c>
      <c r="M51" s="6"/>
      <c r="N51" s="6"/>
      <c r="O51" s="34">
        <v>63398</v>
      </c>
      <c r="P51" s="10" t="s">
        <v>31</v>
      </c>
      <c r="Q51" s="34">
        <f>O51</f>
        <v>63398</v>
      </c>
      <c r="R51" s="34">
        <v>38057</v>
      </c>
    </row>
    <row r="52" spans="1:21" ht="19.5" thickBot="1" x14ac:dyDescent="0.35">
      <c r="A52" s="110"/>
      <c r="B52" s="10" t="s">
        <v>70</v>
      </c>
      <c r="C52" s="6"/>
      <c r="D52" s="6" t="s">
        <v>147</v>
      </c>
      <c r="E52" s="33"/>
      <c r="F52" s="33"/>
      <c r="G52" s="6"/>
      <c r="H52" s="6"/>
      <c r="I52" s="6"/>
      <c r="J52" s="6"/>
      <c r="K52" s="6"/>
      <c r="L52" s="6"/>
      <c r="M52" s="35">
        <v>46016</v>
      </c>
      <c r="N52" s="35">
        <v>46016</v>
      </c>
      <c r="O52" s="6"/>
      <c r="P52" s="6"/>
      <c r="Q52" s="6"/>
      <c r="R52" s="6"/>
    </row>
    <row r="53" spans="1:21" ht="19.5" thickBot="1" x14ac:dyDescent="0.35">
      <c r="A53" s="108" t="s">
        <v>128</v>
      </c>
      <c r="B53" s="10" t="s">
        <v>69</v>
      </c>
      <c r="C53" s="6"/>
      <c r="D53" s="10" t="s">
        <v>31</v>
      </c>
      <c r="E53" s="33"/>
      <c r="F53" s="33"/>
      <c r="G53" s="39">
        <v>1</v>
      </c>
      <c r="H53" s="39">
        <v>1</v>
      </c>
      <c r="I53" s="39">
        <v>0.28000000000000003</v>
      </c>
      <c r="J53" s="39">
        <f>I53</f>
        <v>0.28000000000000003</v>
      </c>
      <c r="K53" s="39">
        <f>H53-J53</f>
        <v>0.72</v>
      </c>
      <c r="L53" s="10" t="s">
        <v>31</v>
      </c>
      <c r="M53" s="6"/>
      <c r="N53" s="6"/>
      <c r="O53" s="34">
        <v>47174</v>
      </c>
      <c r="P53" s="10" t="s">
        <v>31</v>
      </c>
      <c r="Q53" s="34">
        <f>O53</f>
        <v>47174</v>
      </c>
      <c r="R53" s="34">
        <v>13177</v>
      </c>
    </row>
    <row r="54" spans="1:21" ht="19.5" thickBot="1" x14ac:dyDescent="0.35">
      <c r="A54" s="110"/>
      <c r="B54" s="10" t="s">
        <v>70</v>
      </c>
      <c r="C54" s="6"/>
      <c r="D54" s="6" t="s">
        <v>147</v>
      </c>
      <c r="E54" s="33"/>
      <c r="F54" s="33"/>
      <c r="G54" s="6"/>
      <c r="H54" s="6"/>
      <c r="I54" s="6"/>
      <c r="J54" s="6"/>
      <c r="K54" s="6"/>
      <c r="L54" s="6"/>
      <c r="M54" s="35">
        <v>46016</v>
      </c>
      <c r="N54" s="35">
        <v>46016</v>
      </c>
      <c r="O54" s="6"/>
      <c r="P54" s="6"/>
      <c r="Q54" s="6"/>
      <c r="R54" s="6"/>
    </row>
    <row r="55" spans="1:21" ht="19.5" thickBot="1" x14ac:dyDescent="0.35">
      <c r="A55" s="108" t="s">
        <v>129</v>
      </c>
      <c r="B55" s="10" t="s">
        <v>69</v>
      </c>
      <c r="C55" s="6"/>
      <c r="D55" s="10" t="s">
        <v>31</v>
      </c>
      <c r="E55" s="33"/>
      <c r="F55" s="33"/>
      <c r="G55" s="39">
        <v>1</v>
      </c>
      <c r="H55" s="39">
        <v>1</v>
      </c>
      <c r="I55" s="39">
        <f>R55/Q55</f>
        <v>0</v>
      </c>
      <c r="J55" s="39">
        <f>I55</f>
        <v>0</v>
      </c>
      <c r="K55" s="39">
        <f>H55-J55</f>
        <v>1</v>
      </c>
      <c r="L55" s="10" t="s">
        <v>31</v>
      </c>
      <c r="M55" s="6"/>
      <c r="N55" s="6"/>
      <c r="O55" s="34">
        <v>35282</v>
      </c>
      <c r="P55" s="10" t="s">
        <v>31</v>
      </c>
      <c r="Q55" s="34">
        <f>O55</f>
        <v>35282</v>
      </c>
      <c r="R55" s="34">
        <v>0</v>
      </c>
    </row>
    <row r="56" spans="1:21" ht="19.5" thickBot="1" x14ac:dyDescent="0.35">
      <c r="A56" s="110"/>
      <c r="B56" s="10" t="s">
        <v>70</v>
      </c>
      <c r="C56" s="6"/>
      <c r="D56" s="6" t="s">
        <v>147</v>
      </c>
      <c r="E56" s="33"/>
      <c r="F56" s="33"/>
      <c r="G56" s="6"/>
      <c r="H56" s="6"/>
      <c r="I56" s="6"/>
      <c r="J56" s="6"/>
      <c r="K56" s="6"/>
      <c r="L56" s="6"/>
      <c r="M56" s="35">
        <v>46016</v>
      </c>
      <c r="N56" s="35">
        <v>46016</v>
      </c>
      <c r="O56" s="6"/>
      <c r="P56" s="6"/>
      <c r="Q56" s="6"/>
      <c r="R56" s="6"/>
    </row>
    <row r="57" spans="1:21" ht="19.5" thickBot="1" x14ac:dyDescent="0.35">
      <c r="A57" s="108" t="s">
        <v>130</v>
      </c>
      <c r="B57" s="10" t="s">
        <v>69</v>
      </c>
      <c r="C57" s="6"/>
      <c r="D57" s="10" t="s">
        <v>31</v>
      </c>
      <c r="E57" s="33"/>
      <c r="F57" s="33"/>
      <c r="G57" s="39">
        <v>1</v>
      </c>
      <c r="H57" s="39">
        <v>1</v>
      </c>
      <c r="I57" s="39">
        <f>R57/Q57</f>
        <v>0</v>
      </c>
      <c r="J57" s="39">
        <f>I57</f>
        <v>0</v>
      </c>
      <c r="K57" s="39">
        <f>H57-J57</f>
        <v>1</v>
      </c>
      <c r="L57" s="10" t="s">
        <v>31</v>
      </c>
      <c r="M57" s="6"/>
      <c r="N57" s="6"/>
      <c r="O57" s="34">
        <v>24214</v>
      </c>
      <c r="P57" s="10" t="s">
        <v>31</v>
      </c>
      <c r="Q57" s="34">
        <f>O57</f>
        <v>24214</v>
      </c>
      <c r="R57" s="34">
        <v>0</v>
      </c>
      <c r="U57" s="88">
        <v>66001822.539999999</v>
      </c>
    </row>
    <row r="58" spans="1:21" ht="19.5" thickBot="1" x14ac:dyDescent="0.35">
      <c r="A58" s="110"/>
      <c r="B58" s="10" t="s">
        <v>70</v>
      </c>
      <c r="C58" s="6"/>
      <c r="D58" s="6" t="s">
        <v>147</v>
      </c>
      <c r="E58" s="33"/>
      <c r="F58" s="33"/>
      <c r="G58" s="6"/>
      <c r="H58" s="6"/>
      <c r="I58" s="6"/>
      <c r="J58" s="6"/>
      <c r="K58" s="6"/>
      <c r="L58" s="6"/>
      <c r="M58" s="35">
        <v>46016</v>
      </c>
      <c r="N58" s="35">
        <v>46016</v>
      </c>
      <c r="O58" s="6"/>
      <c r="P58" s="6"/>
      <c r="Q58" s="6"/>
      <c r="R58" s="6"/>
      <c r="U58" s="88">
        <f>O9+O50+O91+O132+O169+O182+O195+O223+O227+O240+O247+O251+O255+O259+O263+O267+O298+O323+O345+O370+O395</f>
        <v>65603522.540000007</v>
      </c>
    </row>
    <row r="59" spans="1:21" ht="19.5" thickBot="1" x14ac:dyDescent="0.35">
      <c r="A59" s="108" t="s">
        <v>131</v>
      </c>
      <c r="B59" s="10" t="s">
        <v>69</v>
      </c>
      <c r="C59" s="6"/>
      <c r="D59" s="10" t="s">
        <v>31</v>
      </c>
      <c r="E59" s="33"/>
      <c r="F59" s="33"/>
      <c r="G59" s="39">
        <v>1</v>
      </c>
      <c r="H59" s="39">
        <v>1</v>
      </c>
      <c r="I59" s="39">
        <v>0.37</v>
      </c>
      <c r="J59" s="39">
        <f>I59</f>
        <v>0.37</v>
      </c>
      <c r="K59" s="39">
        <f>H59-J59</f>
        <v>0.63</v>
      </c>
      <c r="L59" s="10" t="s">
        <v>31</v>
      </c>
      <c r="M59" s="6"/>
      <c r="N59" s="6"/>
      <c r="O59" s="34">
        <f>37388</f>
        <v>37388</v>
      </c>
      <c r="P59" s="10" t="s">
        <v>31</v>
      </c>
      <c r="Q59" s="34">
        <f>O59</f>
        <v>37388</v>
      </c>
      <c r="R59" s="34">
        <v>13940</v>
      </c>
    </row>
    <row r="60" spans="1:21" ht="19.5" thickBot="1" x14ac:dyDescent="0.35">
      <c r="A60" s="110"/>
      <c r="B60" s="10" t="s">
        <v>70</v>
      </c>
      <c r="C60" s="6"/>
      <c r="D60" s="6" t="s">
        <v>147</v>
      </c>
      <c r="E60" s="33"/>
      <c r="F60" s="33"/>
      <c r="G60" s="6"/>
      <c r="H60" s="6"/>
      <c r="I60" s="6"/>
      <c r="J60" s="6"/>
      <c r="K60" s="6"/>
      <c r="L60" s="6"/>
      <c r="M60" s="35">
        <v>46016</v>
      </c>
      <c r="N60" s="35">
        <v>46016</v>
      </c>
      <c r="O60" s="6"/>
      <c r="P60" s="6"/>
      <c r="Q60" s="6"/>
      <c r="R60" s="6"/>
    </row>
    <row r="61" spans="1:21" ht="19.5" thickBot="1" x14ac:dyDescent="0.35">
      <c r="A61" s="108" t="s">
        <v>132</v>
      </c>
      <c r="B61" s="10" t="s">
        <v>69</v>
      </c>
      <c r="C61" s="6"/>
      <c r="D61" s="10" t="s">
        <v>31</v>
      </c>
      <c r="E61" s="33"/>
      <c r="F61" s="33"/>
      <c r="G61" s="39">
        <v>1</v>
      </c>
      <c r="H61" s="39">
        <v>1</v>
      </c>
      <c r="I61" s="39">
        <v>0.41</v>
      </c>
      <c r="J61" s="39">
        <f>I61</f>
        <v>0.41</v>
      </c>
      <c r="K61" s="39">
        <f>H61-J61</f>
        <v>0.59000000000000008</v>
      </c>
      <c r="L61" s="10" t="s">
        <v>31</v>
      </c>
      <c r="M61" s="6"/>
      <c r="N61" s="6"/>
      <c r="O61" s="34">
        <f>161849</f>
        <v>161849</v>
      </c>
      <c r="P61" s="10" t="s">
        <v>31</v>
      </c>
      <c r="Q61" s="34">
        <f>O61</f>
        <v>161849</v>
      </c>
      <c r="R61" s="34">
        <v>65558</v>
      </c>
    </row>
    <row r="62" spans="1:21" ht="19.5" thickBot="1" x14ac:dyDescent="0.35">
      <c r="A62" s="110"/>
      <c r="B62" s="10" t="s">
        <v>70</v>
      </c>
      <c r="C62" s="6"/>
      <c r="D62" s="6" t="s">
        <v>147</v>
      </c>
      <c r="E62" s="33"/>
      <c r="F62" s="33"/>
      <c r="G62" s="6"/>
      <c r="H62" s="6"/>
      <c r="I62" s="6"/>
      <c r="J62" s="6"/>
      <c r="K62" s="6"/>
      <c r="L62" s="6"/>
      <c r="M62" s="35">
        <v>46016</v>
      </c>
      <c r="N62" s="35">
        <v>46016</v>
      </c>
      <c r="O62" s="6"/>
      <c r="P62" s="6"/>
      <c r="Q62" s="6"/>
      <c r="R62" s="6"/>
    </row>
    <row r="63" spans="1:21" ht="19.5" thickBot="1" x14ac:dyDescent="0.35">
      <c r="A63" s="108" t="s">
        <v>133</v>
      </c>
      <c r="B63" s="10" t="s">
        <v>69</v>
      </c>
      <c r="C63" s="6"/>
      <c r="D63" s="10" t="s">
        <v>31</v>
      </c>
      <c r="E63" s="33"/>
      <c r="F63" s="33"/>
      <c r="G63" s="39">
        <v>1</v>
      </c>
      <c r="H63" s="39">
        <v>1</v>
      </c>
      <c r="I63" s="39">
        <v>0.57999999999999996</v>
      </c>
      <c r="J63" s="39">
        <f>I63</f>
        <v>0.57999999999999996</v>
      </c>
      <c r="K63" s="39">
        <f>H63-J63</f>
        <v>0.42000000000000004</v>
      </c>
      <c r="L63" s="10" t="s">
        <v>31</v>
      </c>
      <c r="M63" s="6"/>
      <c r="N63" s="6"/>
      <c r="O63" s="34">
        <v>83210</v>
      </c>
      <c r="P63" s="10" t="s">
        <v>31</v>
      </c>
      <c r="Q63" s="34">
        <f>O63</f>
        <v>83210</v>
      </c>
      <c r="R63" s="34">
        <v>48037</v>
      </c>
    </row>
    <row r="64" spans="1:21" ht="19.5" thickBot="1" x14ac:dyDescent="0.35">
      <c r="A64" s="110"/>
      <c r="B64" s="10" t="s">
        <v>70</v>
      </c>
      <c r="C64" s="6"/>
      <c r="D64" s="6" t="s">
        <v>147</v>
      </c>
      <c r="E64" s="33"/>
      <c r="F64" s="33"/>
      <c r="G64" s="6"/>
      <c r="H64" s="6"/>
      <c r="I64" s="6"/>
      <c r="J64" s="6"/>
      <c r="K64" s="6"/>
      <c r="L64" s="6"/>
      <c r="M64" s="35">
        <v>46016</v>
      </c>
      <c r="N64" s="35">
        <v>46016</v>
      </c>
      <c r="O64" s="6"/>
      <c r="P64" s="6"/>
      <c r="Q64" s="6"/>
      <c r="R64" s="6"/>
      <c r="U64" s="89">
        <f>U57-U58</f>
        <v>398299.99999999255</v>
      </c>
    </row>
    <row r="65" spans="1:18" ht="19.5" thickBot="1" x14ac:dyDescent="0.35">
      <c r="A65" s="108" t="s">
        <v>134</v>
      </c>
      <c r="B65" s="10" t="s">
        <v>69</v>
      </c>
      <c r="C65" s="6"/>
      <c r="D65" s="10" t="s">
        <v>31</v>
      </c>
      <c r="E65" s="33"/>
      <c r="F65" s="33"/>
      <c r="G65" s="39">
        <v>1</v>
      </c>
      <c r="H65" s="39">
        <v>1</v>
      </c>
      <c r="I65" s="39">
        <v>0.33</v>
      </c>
      <c r="J65" s="39">
        <f>I65</f>
        <v>0.33</v>
      </c>
      <c r="K65" s="39">
        <f>H65-J65</f>
        <v>0.66999999999999993</v>
      </c>
      <c r="L65" s="10" t="s">
        <v>31</v>
      </c>
      <c r="M65" s="6"/>
      <c r="N65" s="6"/>
      <c r="O65" s="34">
        <v>62446</v>
      </c>
      <c r="P65" s="10" t="s">
        <v>31</v>
      </c>
      <c r="Q65" s="34">
        <f>O65</f>
        <v>62446</v>
      </c>
      <c r="R65" s="34">
        <v>20392</v>
      </c>
    </row>
    <row r="66" spans="1:18" ht="19.5" thickBot="1" x14ac:dyDescent="0.35">
      <c r="A66" s="110"/>
      <c r="B66" s="10" t="s">
        <v>70</v>
      </c>
      <c r="C66" s="6"/>
      <c r="D66" s="6" t="s">
        <v>147</v>
      </c>
      <c r="E66" s="33"/>
      <c r="F66" s="33"/>
      <c r="G66" s="6"/>
      <c r="H66" s="6"/>
      <c r="I66" s="6"/>
      <c r="J66" s="6"/>
      <c r="K66" s="6"/>
      <c r="L66" s="6"/>
      <c r="M66" s="35">
        <v>46016</v>
      </c>
      <c r="N66" s="35">
        <v>46016</v>
      </c>
      <c r="O66" s="6"/>
      <c r="P66" s="6"/>
      <c r="Q66" s="6"/>
      <c r="R66" s="6"/>
    </row>
    <row r="67" spans="1:18" ht="19.5" thickBot="1" x14ac:dyDescent="0.35">
      <c r="A67" s="108" t="s">
        <v>135</v>
      </c>
      <c r="B67" s="10" t="s">
        <v>69</v>
      </c>
      <c r="C67" s="6"/>
      <c r="D67" s="10" t="s">
        <v>31</v>
      </c>
      <c r="E67" s="33"/>
      <c r="F67" s="33"/>
      <c r="G67" s="39">
        <v>1</v>
      </c>
      <c r="H67" s="39">
        <v>1</v>
      </c>
      <c r="I67" s="39">
        <v>0.12</v>
      </c>
      <c r="J67" s="39">
        <f>I67</f>
        <v>0.12</v>
      </c>
      <c r="K67" s="39">
        <f>H67-J67</f>
        <v>0.88</v>
      </c>
      <c r="L67" s="10" t="s">
        <v>31</v>
      </c>
      <c r="M67" s="6"/>
      <c r="N67" s="6"/>
      <c r="O67" s="34">
        <f>38189</f>
        <v>38189</v>
      </c>
      <c r="P67" s="10" t="s">
        <v>31</v>
      </c>
      <c r="Q67" s="34">
        <f>O67</f>
        <v>38189</v>
      </c>
      <c r="R67" s="34">
        <v>4685</v>
      </c>
    </row>
    <row r="68" spans="1:18" ht="19.5" thickBot="1" x14ac:dyDescent="0.35">
      <c r="A68" s="110"/>
      <c r="B68" s="10" t="s">
        <v>70</v>
      </c>
      <c r="C68" s="6"/>
      <c r="D68" s="6" t="s">
        <v>147</v>
      </c>
      <c r="E68" s="33"/>
      <c r="F68" s="33"/>
      <c r="G68" s="6"/>
      <c r="H68" s="6"/>
      <c r="I68" s="6"/>
      <c r="J68" s="6"/>
      <c r="K68" s="6"/>
      <c r="L68" s="6"/>
      <c r="M68" s="35">
        <v>46016</v>
      </c>
      <c r="N68" s="35">
        <v>46016</v>
      </c>
      <c r="O68" s="6"/>
      <c r="P68" s="6"/>
      <c r="Q68" s="6"/>
      <c r="R68" s="6"/>
    </row>
    <row r="69" spans="1:18" ht="19.5" thickBot="1" x14ac:dyDescent="0.35">
      <c r="A69" s="108" t="s">
        <v>136</v>
      </c>
      <c r="B69" s="10" t="s">
        <v>69</v>
      </c>
      <c r="C69" s="6"/>
      <c r="D69" s="10" t="s">
        <v>31</v>
      </c>
      <c r="E69" s="33"/>
      <c r="F69" s="33"/>
      <c r="G69" s="39">
        <v>1</v>
      </c>
      <c r="H69" s="39">
        <v>1</v>
      </c>
      <c r="I69" s="39">
        <v>0.44</v>
      </c>
      <c r="J69" s="39">
        <f>I69</f>
        <v>0.44</v>
      </c>
      <c r="K69" s="39">
        <f>H69-J69</f>
        <v>0.56000000000000005</v>
      </c>
      <c r="L69" s="10" t="s">
        <v>31</v>
      </c>
      <c r="M69" s="6"/>
      <c r="N69" s="6"/>
      <c r="O69" s="34">
        <v>48286</v>
      </c>
      <c r="P69" s="10" t="s">
        <v>31</v>
      </c>
      <c r="Q69" s="34">
        <f>O69</f>
        <v>48286</v>
      </c>
      <c r="R69" s="34">
        <v>21456</v>
      </c>
    </row>
    <row r="70" spans="1:18" ht="19.5" thickBot="1" x14ac:dyDescent="0.35">
      <c r="A70" s="110"/>
      <c r="B70" s="10" t="s">
        <v>70</v>
      </c>
      <c r="C70" s="6"/>
      <c r="D70" s="6" t="s">
        <v>147</v>
      </c>
      <c r="E70" s="33"/>
      <c r="F70" s="33"/>
      <c r="G70" s="6"/>
      <c r="H70" s="6"/>
      <c r="I70" s="6"/>
      <c r="J70" s="6"/>
      <c r="K70" s="6"/>
      <c r="L70" s="6"/>
      <c r="M70" s="35">
        <v>46016</v>
      </c>
      <c r="N70" s="35">
        <v>46016</v>
      </c>
      <c r="O70" s="6"/>
      <c r="P70" s="6"/>
      <c r="Q70" s="6"/>
      <c r="R70" s="6"/>
    </row>
    <row r="71" spans="1:18" ht="19.5" thickBot="1" x14ac:dyDescent="0.35">
      <c r="A71" s="108" t="s">
        <v>137</v>
      </c>
      <c r="B71" s="10" t="s">
        <v>69</v>
      </c>
      <c r="C71" s="6"/>
      <c r="D71" s="10" t="s">
        <v>31</v>
      </c>
      <c r="E71" s="33"/>
      <c r="F71" s="33"/>
      <c r="G71" s="39">
        <v>1</v>
      </c>
      <c r="H71" s="39">
        <v>1</v>
      </c>
      <c r="I71" s="39">
        <v>0.32</v>
      </c>
      <c r="J71" s="39">
        <f>I71</f>
        <v>0.32</v>
      </c>
      <c r="K71" s="39">
        <f>H71-J71</f>
        <v>0.67999999999999994</v>
      </c>
      <c r="L71" s="10" t="s">
        <v>31</v>
      </c>
      <c r="M71" s="6"/>
      <c r="N71" s="6"/>
      <c r="O71" s="34">
        <v>85420</v>
      </c>
      <c r="P71" s="10" t="s">
        <v>31</v>
      </c>
      <c r="Q71" s="34">
        <f>O71</f>
        <v>85420</v>
      </c>
      <c r="R71" s="34">
        <v>27516</v>
      </c>
    </row>
    <row r="72" spans="1:18" ht="19.5" thickBot="1" x14ac:dyDescent="0.35">
      <c r="A72" s="110"/>
      <c r="B72" s="10" t="s">
        <v>70</v>
      </c>
      <c r="C72" s="6"/>
      <c r="D72" s="6" t="s">
        <v>147</v>
      </c>
      <c r="E72" s="33"/>
      <c r="F72" s="33"/>
      <c r="G72" s="6"/>
      <c r="H72" s="6"/>
      <c r="I72" s="6"/>
      <c r="J72" s="6"/>
      <c r="K72" s="6"/>
      <c r="L72" s="6"/>
      <c r="M72" s="35">
        <v>46016</v>
      </c>
      <c r="N72" s="35">
        <v>46016</v>
      </c>
      <c r="O72" s="6"/>
      <c r="P72" s="6"/>
      <c r="Q72" s="6"/>
      <c r="R72" s="6"/>
    </row>
    <row r="73" spans="1:18" ht="19.5" thickBot="1" x14ac:dyDescent="0.35">
      <c r="A73" s="108" t="s">
        <v>138</v>
      </c>
      <c r="B73" s="10" t="s">
        <v>69</v>
      </c>
      <c r="C73" s="6"/>
      <c r="D73" s="10" t="s">
        <v>31</v>
      </c>
      <c r="E73" s="33"/>
      <c r="F73" s="33"/>
      <c r="G73" s="39">
        <v>1</v>
      </c>
      <c r="H73" s="39">
        <v>1</v>
      </c>
      <c r="I73" s="39">
        <v>0.51</v>
      </c>
      <c r="J73" s="39">
        <f>I73</f>
        <v>0.51</v>
      </c>
      <c r="K73" s="39">
        <f>H73-J73</f>
        <v>0.49</v>
      </c>
      <c r="L73" s="10" t="s">
        <v>31</v>
      </c>
      <c r="M73" s="6"/>
      <c r="N73" s="6"/>
      <c r="O73" s="34">
        <v>28346</v>
      </c>
      <c r="P73" s="10" t="s">
        <v>31</v>
      </c>
      <c r="Q73" s="34">
        <f>O73</f>
        <v>28346</v>
      </c>
      <c r="R73" s="34">
        <v>14339</v>
      </c>
    </row>
    <row r="74" spans="1:18" ht="19.5" thickBot="1" x14ac:dyDescent="0.35">
      <c r="A74" s="110"/>
      <c r="B74" s="10" t="s">
        <v>70</v>
      </c>
      <c r="C74" s="6"/>
      <c r="D74" s="6" t="s">
        <v>147</v>
      </c>
      <c r="E74" s="33"/>
      <c r="F74" s="33"/>
      <c r="G74" s="6"/>
      <c r="H74" s="6"/>
      <c r="I74" s="6"/>
      <c r="J74" s="6"/>
      <c r="K74" s="6"/>
      <c r="L74" s="6"/>
      <c r="M74" s="35">
        <v>46016</v>
      </c>
      <c r="N74" s="35">
        <v>46016</v>
      </c>
      <c r="O74" s="6"/>
      <c r="P74" s="6"/>
      <c r="Q74" s="6"/>
      <c r="R74" s="6"/>
    </row>
    <row r="75" spans="1:18" ht="19.5" thickBot="1" x14ac:dyDescent="0.35">
      <c r="A75" s="108" t="s">
        <v>139</v>
      </c>
      <c r="B75" s="10" t="s">
        <v>69</v>
      </c>
      <c r="C75" s="6"/>
      <c r="D75" s="10" t="s">
        <v>31</v>
      </c>
      <c r="E75" s="33"/>
      <c r="F75" s="33"/>
      <c r="G75" s="39">
        <v>1</v>
      </c>
      <c r="H75" s="39">
        <v>1</v>
      </c>
      <c r="I75" s="39">
        <v>0.44</v>
      </c>
      <c r="J75" s="39">
        <f>I75</f>
        <v>0.44</v>
      </c>
      <c r="K75" s="39">
        <f>H75-J75</f>
        <v>0.56000000000000005</v>
      </c>
      <c r="L75" s="10" t="s">
        <v>31</v>
      </c>
      <c r="M75" s="6"/>
      <c r="N75" s="6"/>
      <c r="O75" s="34">
        <v>238952</v>
      </c>
      <c r="P75" s="10" t="s">
        <v>31</v>
      </c>
      <c r="Q75" s="34">
        <f>O75</f>
        <v>238952</v>
      </c>
      <c r="R75" s="34">
        <v>105330</v>
      </c>
    </row>
    <row r="76" spans="1:18" ht="19.5" thickBot="1" x14ac:dyDescent="0.35">
      <c r="A76" s="110"/>
      <c r="B76" s="10" t="s">
        <v>70</v>
      </c>
      <c r="C76" s="6"/>
      <c r="D76" s="6" t="s">
        <v>147</v>
      </c>
      <c r="E76" s="33"/>
      <c r="F76" s="33"/>
      <c r="G76" s="6"/>
      <c r="H76" s="6"/>
      <c r="I76" s="6"/>
      <c r="J76" s="6"/>
      <c r="K76" s="6"/>
      <c r="L76" s="6"/>
      <c r="M76" s="35">
        <v>46016</v>
      </c>
      <c r="N76" s="35">
        <v>46016</v>
      </c>
      <c r="O76" s="6"/>
      <c r="P76" s="6"/>
      <c r="Q76" s="6"/>
      <c r="R76" s="6"/>
    </row>
    <row r="77" spans="1:18" ht="19.5" thickBot="1" x14ac:dyDescent="0.35">
      <c r="A77" s="108" t="s">
        <v>140</v>
      </c>
      <c r="B77" s="10" t="s">
        <v>69</v>
      </c>
      <c r="C77" s="6"/>
      <c r="D77" s="10" t="s">
        <v>31</v>
      </c>
      <c r="E77" s="33"/>
      <c r="F77" s="33"/>
      <c r="G77" s="39">
        <v>1</v>
      </c>
      <c r="H77" s="39">
        <v>1</v>
      </c>
      <c r="I77" s="39">
        <v>0.5</v>
      </c>
      <c r="J77" s="39">
        <f>I77</f>
        <v>0.5</v>
      </c>
      <c r="K77" s="39">
        <f>H77-J77</f>
        <v>0.5</v>
      </c>
      <c r="L77" s="10" t="s">
        <v>31</v>
      </c>
      <c r="M77" s="6"/>
      <c r="N77" s="6"/>
      <c r="O77" s="34">
        <f>85420</f>
        <v>85420</v>
      </c>
      <c r="P77" s="10" t="s">
        <v>31</v>
      </c>
      <c r="Q77" s="34">
        <f>O77</f>
        <v>85420</v>
      </c>
      <c r="R77" s="34">
        <v>42798</v>
      </c>
    </row>
    <row r="78" spans="1:18" ht="19.5" thickBot="1" x14ac:dyDescent="0.35">
      <c r="A78" s="110"/>
      <c r="B78" s="10" t="s">
        <v>70</v>
      </c>
      <c r="C78" s="6"/>
      <c r="D78" s="6" t="s">
        <v>147</v>
      </c>
      <c r="E78" s="33"/>
      <c r="F78" s="33"/>
      <c r="G78" s="6"/>
      <c r="H78" s="6"/>
      <c r="I78" s="6"/>
      <c r="J78" s="6"/>
      <c r="K78" s="6"/>
      <c r="L78" s="6"/>
      <c r="M78" s="35">
        <v>46016</v>
      </c>
      <c r="N78" s="35">
        <v>46016</v>
      </c>
      <c r="O78" s="6"/>
      <c r="P78" s="6"/>
      <c r="Q78" s="6"/>
      <c r="R78" s="6"/>
    </row>
    <row r="79" spans="1:18" ht="19.5" thickBot="1" x14ac:dyDescent="0.35">
      <c r="A79" s="108" t="s">
        <v>141</v>
      </c>
      <c r="B79" s="10" t="s">
        <v>69</v>
      </c>
      <c r="C79" s="6"/>
      <c r="D79" s="10" t="s">
        <v>31</v>
      </c>
      <c r="E79" s="33"/>
      <c r="F79" s="33"/>
      <c r="G79" s="39">
        <v>1</v>
      </c>
      <c r="H79" s="39">
        <v>1</v>
      </c>
      <c r="I79" s="39">
        <v>0.37</v>
      </c>
      <c r="J79" s="39">
        <f>I79</f>
        <v>0.37</v>
      </c>
      <c r="K79" s="39">
        <f>H79-J79</f>
        <v>0.63</v>
      </c>
      <c r="L79" s="10" t="s">
        <v>31</v>
      </c>
      <c r="M79" s="6"/>
      <c r="N79" s="6"/>
      <c r="O79" s="34">
        <v>447739</v>
      </c>
      <c r="P79" s="10" t="s">
        <v>31</v>
      </c>
      <c r="Q79" s="34">
        <f>O79</f>
        <v>447739</v>
      </c>
      <c r="R79" s="34">
        <v>165283</v>
      </c>
    </row>
    <row r="80" spans="1:18" ht="19.5" thickBot="1" x14ac:dyDescent="0.35">
      <c r="A80" s="110"/>
      <c r="B80" s="10" t="s">
        <v>70</v>
      </c>
      <c r="C80" s="6"/>
      <c r="D80" s="6" t="s">
        <v>147</v>
      </c>
      <c r="E80" s="33"/>
      <c r="F80" s="33"/>
      <c r="G80" s="6"/>
      <c r="H80" s="6"/>
      <c r="I80" s="6"/>
      <c r="J80" s="6"/>
      <c r="K80" s="6"/>
      <c r="L80" s="6"/>
      <c r="M80" s="35">
        <v>46016</v>
      </c>
      <c r="N80" s="35">
        <v>46016</v>
      </c>
      <c r="O80" s="6"/>
      <c r="P80" s="6"/>
      <c r="Q80" s="6"/>
      <c r="R80" s="6"/>
    </row>
    <row r="81" spans="1:18" ht="19.5" thickBot="1" x14ac:dyDescent="0.35">
      <c r="A81" s="108" t="s">
        <v>143</v>
      </c>
      <c r="B81" s="10" t="s">
        <v>69</v>
      </c>
      <c r="C81" s="6"/>
      <c r="D81" s="10" t="s">
        <v>31</v>
      </c>
      <c r="E81" s="33"/>
      <c r="F81" s="33"/>
      <c r="G81" s="39">
        <v>1</v>
      </c>
      <c r="H81" s="39">
        <v>1</v>
      </c>
      <c r="I81" s="39">
        <v>0.56000000000000005</v>
      </c>
      <c r="J81" s="39">
        <f>I81</f>
        <v>0.56000000000000005</v>
      </c>
      <c r="K81" s="39">
        <f>H81-J81</f>
        <v>0.43999999999999995</v>
      </c>
      <c r="L81" s="10" t="s">
        <v>31</v>
      </c>
      <c r="M81" s="6"/>
      <c r="N81" s="6"/>
      <c r="O81" s="34">
        <v>85114</v>
      </c>
      <c r="P81" s="10" t="s">
        <v>31</v>
      </c>
      <c r="Q81" s="34">
        <f>O81</f>
        <v>85114</v>
      </c>
      <c r="R81" s="34">
        <v>48015</v>
      </c>
    </row>
    <row r="82" spans="1:18" ht="19.5" thickBot="1" x14ac:dyDescent="0.35">
      <c r="A82" s="110"/>
      <c r="B82" s="10" t="s">
        <v>70</v>
      </c>
      <c r="C82" s="6"/>
      <c r="D82" s="6" t="s">
        <v>147</v>
      </c>
      <c r="E82" s="33"/>
      <c r="F82" s="33"/>
      <c r="G82" s="6"/>
      <c r="H82" s="6"/>
      <c r="I82" s="6"/>
      <c r="J82" s="6"/>
      <c r="K82" s="6"/>
      <c r="L82" s="6"/>
      <c r="M82" s="35">
        <v>46016</v>
      </c>
      <c r="N82" s="35">
        <v>46016</v>
      </c>
      <c r="O82" s="6"/>
      <c r="P82" s="6"/>
      <c r="Q82" s="6"/>
      <c r="R82" s="6"/>
    </row>
    <row r="83" spans="1:18" ht="19.5" thickBot="1" x14ac:dyDescent="0.35">
      <c r="A83" s="108" t="s">
        <v>142</v>
      </c>
      <c r="B83" s="10" t="s">
        <v>69</v>
      </c>
      <c r="C83" s="6"/>
      <c r="D83" s="10" t="s">
        <v>31</v>
      </c>
      <c r="E83" s="33"/>
      <c r="F83" s="33"/>
      <c r="G83" s="39">
        <v>1</v>
      </c>
      <c r="H83" s="39">
        <v>1</v>
      </c>
      <c r="I83" s="39">
        <f>R83/Q83</f>
        <v>0.20971959246235686</v>
      </c>
      <c r="J83" s="39">
        <f>I83</f>
        <v>0.20971959246235686</v>
      </c>
      <c r="K83" s="39">
        <f>H83-J83</f>
        <v>0.79028040753764317</v>
      </c>
      <c r="L83" s="10" t="s">
        <v>31</v>
      </c>
      <c r="M83" s="6"/>
      <c r="N83" s="6"/>
      <c r="O83" s="34">
        <v>166365</v>
      </c>
      <c r="P83" s="10" t="s">
        <v>31</v>
      </c>
      <c r="Q83" s="34">
        <f>O83</f>
        <v>166365</v>
      </c>
      <c r="R83" s="34">
        <v>34890</v>
      </c>
    </row>
    <row r="84" spans="1:18" ht="19.5" thickBot="1" x14ac:dyDescent="0.35">
      <c r="A84" s="110"/>
      <c r="B84" s="10" t="s">
        <v>70</v>
      </c>
      <c r="C84" s="6"/>
      <c r="D84" s="6" t="s">
        <v>147</v>
      </c>
      <c r="E84" s="33"/>
      <c r="F84" s="33"/>
      <c r="G84" s="6"/>
      <c r="H84" s="6"/>
      <c r="I84" s="6"/>
      <c r="J84" s="6"/>
      <c r="K84" s="6"/>
      <c r="L84" s="6"/>
      <c r="M84" s="35">
        <v>46016</v>
      </c>
      <c r="N84" s="35">
        <v>46016</v>
      </c>
      <c r="O84" s="6"/>
      <c r="P84" s="6"/>
      <c r="Q84" s="6"/>
      <c r="R84" s="6"/>
    </row>
    <row r="85" spans="1:18" ht="19.5" thickBot="1" x14ac:dyDescent="0.35">
      <c r="A85" s="108" t="s">
        <v>144</v>
      </c>
      <c r="B85" s="10" t="s">
        <v>69</v>
      </c>
      <c r="C85" s="6"/>
      <c r="D85" s="10" t="s">
        <v>31</v>
      </c>
      <c r="E85" s="33"/>
      <c r="F85" s="33"/>
      <c r="G85" s="39">
        <v>1</v>
      </c>
      <c r="H85" s="39">
        <v>1</v>
      </c>
      <c r="I85" s="39">
        <v>0.35</v>
      </c>
      <c r="J85" s="39">
        <f>I85</f>
        <v>0.35</v>
      </c>
      <c r="K85" s="39">
        <f>H85-J85</f>
        <v>0.65</v>
      </c>
      <c r="L85" s="10" t="s">
        <v>31</v>
      </c>
      <c r="M85" s="6"/>
      <c r="N85" s="6"/>
      <c r="O85" s="34">
        <v>114910</v>
      </c>
      <c r="P85" s="10" t="s">
        <v>31</v>
      </c>
      <c r="Q85" s="34">
        <f>O85</f>
        <v>114910</v>
      </c>
      <c r="R85" s="34">
        <v>40422</v>
      </c>
    </row>
    <row r="86" spans="1:18" ht="19.5" thickBot="1" x14ac:dyDescent="0.35">
      <c r="A86" s="110"/>
      <c r="B86" s="10" t="s">
        <v>70</v>
      </c>
      <c r="C86" s="6"/>
      <c r="D86" s="6" t="s">
        <v>147</v>
      </c>
      <c r="E86" s="33"/>
      <c r="F86" s="33"/>
      <c r="G86" s="6"/>
      <c r="H86" s="6"/>
      <c r="I86" s="6"/>
      <c r="J86" s="6"/>
      <c r="K86" s="6"/>
      <c r="L86" s="6"/>
      <c r="M86" s="35">
        <v>46016</v>
      </c>
      <c r="N86" s="35">
        <v>46016</v>
      </c>
      <c r="O86" s="6"/>
      <c r="P86" s="6"/>
      <c r="Q86" s="6"/>
      <c r="R86" s="6"/>
    </row>
    <row r="87" spans="1:18" ht="19.5" thickBot="1" x14ac:dyDescent="0.35">
      <c r="A87" s="108" t="s">
        <v>145</v>
      </c>
      <c r="B87" s="10" t="s">
        <v>69</v>
      </c>
      <c r="C87" s="6"/>
      <c r="D87" s="10" t="s">
        <v>31</v>
      </c>
      <c r="E87" s="33"/>
      <c r="F87" s="33"/>
      <c r="G87" s="39">
        <v>1</v>
      </c>
      <c r="H87" s="39">
        <v>1</v>
      </c>
      <c r="I87" s="39">
        <v>0.33</v>
      </c>
      <c r="J87" s="39">
        <f>I87</f>
        <v>0.33</v>
      </c>
      <c r="K87" s="39">
        <f>H87-J87</f>
        <v>0.66999999999999993</v>
      </c>
      <c r="L87" s="10" t="s">
        <v>31</v>
      </c>
      <c r="M87" s="6"/>
      <c r="N87" s="6"/>
      <c r="O87" s="34">
        <v>72134</v>
      </c>
      <c r="P87" s="10" t="s">
        <v>31</v>
      </c>
      <c r="Q87" s="34">
        <f>O87</f>
        <v>72134</v>
      </c>
      <c r="R87" s="34">
        <v>24076</v>
      </c>
    </row>
    <row r="88" spans="1:18" ht="19.5" thickBot="1" x14ac:dyDescent="0.35">
      <c r="A88" s="110"/>
      <c r="B88" s="10" t="s">
        <v>70</v>
      </c>
      <c r="C88" s="6"/>
      <c r="D88" s="6" t="s">
        <v>147</v>
      </c>
      <c r="E88" s="33"/>
      <c r="F88" s="33"/>
      <c r="G88" s="6"/>
      <c r="H88" s="6"/>
      <c r="I88" s="6"/>
      <c r="J88" s="6"/>
      <c r="K88" s="6"/>
      <c r="L88" s="6"/>
      <c r="M88" s="35">
        <v>46016</v>
      </c>
      <c r="N88" s="35">
        <v>46016</v>
      </c>
      <c r="O88" s="6"/>
      <c r="P88" s="6"/>
      <c r="Q88" s="6"/>
      <c r="R88" s="6"/>
    </row>
    <row r="89" spans="1:18" ht="19.5" thickBot="1" x14ac:dyDescent="0.35">
      <c r="A89" s="108" t="s">
        <v>146</v>
      </c>
      <c r="B89" s="10" t="s">
        <v>69</v>
      </c>
      <c r="C89" s="6"/>
      <c r="D89" s="10" t="s">
        <v>31</v>
      </c>
      <c r="E89" s="33"/>
      <c r="F89" s="33"/>
      <c r="G89" s="39">
        <v>1</v>
      </c>
      <c r="H89" s="39">
        <v>1</v>
      </c>
      <c r="I89" s="39">
        <v>0.43</v>
      </c>
      <c r="J89" s="39">
        <f>I89</f>
        <v>0.43</v>
      </c>
      <c r="K89" s="39">
        <f>H89-J89</f>
        <v>0.57000000000000006</v>
      </c>
      <c r="L89" s="10" t="s">
        <v>31</v>
      </c>
      <c r="M89" s="6"/>
      <c r="N89" s="6"/>
      <c r="O89" s="34">
        <v>118872</v>
      </c>
      <c r="P89" s="10" t="s">
        <v>31</v>
      </c>
      <c r="Q89" s="34">
        <f>O89</f>
        <v>118872</v>
      </c>
      <c r="R89" s="34">
        <v>50725</v>
      </c>
    </row>
    <row r="90" spans="1:18" ht="19.5" thickBot="1" x14ac:dyDescent="0.35">
      <c r="A90" s="110"/>
      <c r="B90" s="10" t="s">
        <v>70</v>
      </c>
      <c r="C90" s="6"/>
      <c r="D90" s="6" t="s">
        <v>147</v>
      </c>
      <c r="E90" s="33"/>
      <c r="F90" s="33"/>
      <c r="G90" s="6"/>
      <c r="H90" s="6"/>
      <c r="I90" s="6"/>
      <c r="J90" s="6"/>
      <c r="K90" s="6"/>
      <c r="L90" s="6"/>
      <c r="M90" s="35">
        <v>46016</v>
      </c>
      <c r="N90" s="35">
        <v>46016</v>
      </c>
      <c r="O90" s="6"/>
      <c r="P90" s="6"/>
      <c r="Q90" s="6"/>
      <c r="R90" s="6"/>
    </row>
    <row r="91" spans="1:18" s="61" customFormat="1" ht="99.6" customHeight="1" thickBot="1" x14ac:dyDescent="0.35">
      <c r="A91" s="106" t="s">
        <v>168</v>
      </c>
      <c r="B91" s="107"/>
      <c r="C91" s="55"/>
      <c r="D91" s="56" t="s">
        <v>121</v>
      </c>
      <c r="E91" s="57" t="s">
        <v>125</v>
      </c>
      <c r="F91" s="57">
        <v>744</v>
      </c>
      <c r="G91" s="65">
        <v>1</v>
      </c>
      <c r="H91" s="65">
        <v>1</v>
      </c>
      <c r="I91" s="65">
        <f>R91/Q91</f>
        <v>0.49614366908107382</v>
      </c>
      <c r="J91" s="65">
        <f>I91</f>
        <v>0.49614366908107382</v>
      </c>
      <c r="K91" s="65">
        <f>G91-I91</f>
        <v>0.50385633091892612</v>
      </c>
      <c r="L91" s="59" t="s">
        <v>31</v>
      </c>
      <c r="M91" s="59" t="s">
        <v>31</v>
      </c>
      <c r="N91" s="59" t="s">
        <v>31</v>
      </c>
      <c r="O91" s="93">
        <f>SUM(O92,O94,O96,O98,O100,O102,O104,O106,O108,O110,O112,O114,O116,O118,O120,O122,O124,O126,O128,O130)</f>
        <v>16304900</v>
      </c>
      <c r="P91" s="59" t="s">
        <v>31</v>
      </c>
      <c r="Q91" s="60">
        <f>SUM(Q92,Q94,Q96,Q98,Q100,Q102,Q104,Q106,Q108,Q110,Q112,Q114,Q116,Q118,Q120,Q122,Q124,Q126,Q128,Q130)</f>
        <v>16304900</v>
      </c>
      <c r="R91" s="60">
        <f>SUM(R92,R94,R96,R98,R100,R102,R104,R106,R108,R110,R112,R114,R116,R118,R120,R122,R124,R126,R128,R130)</f>
        <v>8089572.9100000001</v>
      </c>
    </row>
    <row r="92" spans="1:18" ht="19.5" thickBot="1" x14ac:dyDescent="0.35">
      <c r="A92" s="108" t="s">
        <v>127</v>
      </c>
      <c r="B92" s="10" t="s">
        <v>69</v>
      </c>
      <c r="C92" s="6"/>
      <c r="D92" s="10" t="s">
        <v>31</v>
      </c>
      <c r="E92" s="33"/>
      <c r="F92" s="33"/>
      <c r="G92" s="39">
        <v>1</v>
      </c>
      <c r="H92" s="39">
        <v>1</v>
      </c>
      <c r="I92" s="39">
        <v>0.5</v>
      </c>
      <c r="J92" s="39">
        <f>I92</f>
        <v>0.5</v>
      </c>
      <c r="K92" s="39">
        <f>G92-I92</f>
        <v>0.5</v>
      </c>
      <c r="L92" s="10" t="s">
        <v>31</v>
      </c>
      <c r="M92" s="6"/>
      <c r="N92" s="6"/>
      <c r="O92" s="50">
        <f>150000+1220000</f>
        <v>1370000</v>
      </c>
      <c r="P92" s="40" t="s">
        <v>31</v>
      </c>
      <c r="Q92" s="50">
        <f>O92</f>
        <v>1370000</v>
      </c>
      <c r="R92" s="50">
        <v>686000</v>
      </c>
    </row>
    <row r="93" spans="1:18" ht="19.5" thickBot="1" x14ac:dyDescent="0.35">
      <c r="A93" s="110"/>
      <c r="B93" s="10" t="s">
        <v>70</v>
      </c>
      <c r="C93" s="6"/>
      <c r="D93" s="6" t="s">
        <v>147</v>
      </c>
      <c r="E93" s="33"/>
      <c r="F93" s="33"/>
      <c r="G93" s="6"/>
      <c r="H93" s="6"/>
      <c r="I93" s="6"/>
      <c r="J93" s="6"/>
      <c r="K93" s="6"/>
      <c r="L93" s="6"/>
      <c r="M93" s="35">
        <v>46016</v>
      </c>
      <c r="N93" s="35">
        <v>46016</v>
      </c>
      <c r="O93" s="6"/>
      <c r="P93" s="6"/>
      <c r="Q93" s="6"/>
      <c r="R93" s="6"/>
    </row>
    <row r="94" spans="1:18" ht="19.5" thickBot="1" x14ac:dyDescent="0.35">
      <c r="A94" s="108" t="s">
        <v>128</v>
      </c>
      <c r="B94" s="10" t="s">
        <v>69</v>
      </c>
      <c r="C94" s="6"/>
      <c r="D94" s="10" t="s">
        <v>31</v>
      </c>
      <c r="E94" s="33"/>
      <c r="F94" s="33"/>
      <c r="G94" s="39">
        <v>1</v>
      </c>
      <c r="H94" s="39">
        <v>1</v>
      </c>
      <c r="I94" s="39">
        <v>0.49</v>
      </c>
      <c r="J94" s="39">
        <f>I94</f>
        <v>0.49</v>
      </c>
      <c r="K94" s="39">
        <f>G94-I94</f>
        <v>0.51</v>
      </c>
      <c r="L94" s="10" t="s">
        <v>31</v>
      </c>
      <c r="M94" s="6"/>
      <c r="N94" s="6"/>
      <c r="O94" s="50">
        <f>915000</f>
        <v>915000</v>
      </c>
      <c r="P94" s="40" t="s">
        <v>31</v>
      </c>
      <c r="Q94" s="50">
        <f>O94</f>
        <v>915000</v>
      </c>
      <c r="R94" s="50">
        <v>451000</v>
      </c>
    </row>
    <row r="95" spans="1:18" ht="19.5" thickBot="1" x14ac:dyDescent="0.35">
      <c r="A95" s="110"/>
      <c r="B95" s="10" t="s">
        <v>70</v>
      </c>
      <c r="C95" s="6"/>
      <c r="D95" s="6" t="s">
        <v>147</v>
      </c>
      <c r="E95" s="33"/>
      <c r="F95" s="33"/>
      <c r="G95" s="6"/>
      <c r="H95" s="6"/>
      <c r="I95" s="6"/>
      <c r="J95" s="6"/>
      <c r="K95" s="6"/>
      <c r="L95" s="6"/>
      <c r="M95" s="35">
        <v>46016</v>
      </c>
      <c r="N95" s="35">
        <v>46016</v>
      </c>
      <c r="O95" s="6"/>
      <c r="P95" s="6"/>
      <c r="Q95" s="6"/>
      <c r="R95" s="6"/>
    </row>
    <row r="96" spans="1:18" ht="19.5" thickBot="1" x14ac:dyDescent="0.35">
      <c r="A96" s="108" t="s">
        <v>129</v>
      </c>
      <c r="B96" s="10" t="s">
        <v>69</v>
      </c>
      <c r="C96" s="6"/>
      <c r="D96" s="10" t="s">
        <v>31</v>
      </c>
      <c r="E96" s="33"/>
      <c r="F96" s="33"/>
      <c r="G96" s="39">
        <v>1</v>
      </c>
      <c r="H96" s="39">
        <v>1</v>
      </c>
      <c r="I96" s="39">
        <v>0.5</v>
      </c>
      <c r="J96" s="39">
        <f>I96</f>
        <v>0.5</v>
      </c>
      <c r="K96" s="39">
        <f>G96-I96</f>
        <v>0.5</v>
      </c>
      <c r="L96" s="10" t="s">
        <v>31</v>
      </c>
      <c r="M96" s="6"/>
      <c r="N96" s="6"/>
      <c r="O96" s="50">
        <v>590000</v>
      </c>
      <c r="P96" s="40" t="s">
        <v>31</v>
      </c>
      <c r="Q96" s="50">
        <f>O96</f>
        <v>590000</v>
      </c>
      <c r="R96" s="50">
        <v>293000</v>
      </c>
    </row>
    <row r="97" spans="1:18" ht="19.5" thickBot="1" x14ac:dyDescent="0.35">
      <c r="A97" s="110"/>
      <c r="B97" s="10" t="s">
        <v>70</v>
      </c>
      <c r="C97" s="6"/>
      <c r="D97" s="6" t="s">
        <v>147</v>
      </c>
      <c r="E97" s="33"/>
      <c r="F97" s="33"/>
      <c r="G97" s="6"/>
      <c r="H97" s="6"/>
      <c r="I97" s="6"/>
      <c r="J97" s="6"/>
      <c r="K97" s="6"/>
      <c r="L97" s="6"/>
      <c r="M97" s="35">
        <v>46016</v>
      </c>
      <c r="N97" s="35">
        <v>46016</v>
      </c>
      <c r="O97" s="6"/>
      <c r="P97" s="6"/>
      <c r="Q97" s="6"/>
      <c r="R97" s="6"/>
    </row>
    <row r="98" spans="1:18" ht="19.5" thickBot="1" x14ac:dyDescent="0.35">
      <c r="A98" s="108" t="s">
        <v>130</v>
      </c>
      <c r="B98" s="10" t="s">
        <v>69</v>
      </c>
      <c r="C98" s="6"/>
      <c r="D98" s="10" t="s">
        <v>31</v>
      </c>
      <c r="E98" s="33"/>
      <c r="F98" s="33"/>
      <c r="G98" s="39">
        <v>1</v>
      </c>
      <c r="H98" s="39">
        <v>1</v>
      </c>
      <c r="I98" s="39">
        <v>0.51</v>
      </c>
      <c r="J98" s="39">
        <f>I98</f>
        <v>0.51</v>
      </c>
      <c r="K98" s="39">
        <f>G98-I98</f>
        <v>0.49</v>
      </c>
      <c r="L98" s="10" t="s">
        <v>31</v>
      </c>
      <c r="M98" s="6"/>
      <c r="N98" s="6"/>
      <c r="O98" s="50">
        <v>215000</v>
      </c>
      <c r="P98" s="40" t="s">
        <v>31</v>
      </c>
      <c r="Q98" s="50">
        <f>O98</f>
        <v>215000</v>
      </c>
      <c r="R98" s="50">
        <v>109000</v>
      </c>
    </row>
    <row r="99" spans="1:18" ht="19.5" thickBot="1" x14ac:dyDescent="0.35">
      <c r="A99" s="110"/>
      <c r="B99" s="10" t="s">
        <v>70</v>
      </c>
      <c r="C99" s="6"/>
      <c r="D99" s="6" t="s">
        <v>147</v>
      </c>
      <c r="E99" s="33"/>
      <c r="F99" s="33"/>
      <c r="G99" s="6"/>
      <c r="H99" s="6"/>
      <c r="I99" s="6"/>
      <c r="J99" s="6"/>
      <c r="K99" s="6"/>
      <c r="L99" s="6"/>
      <c r="M99" s="35">
        <v>46016</v>
      </c>
      <c r="N99" s="35">
        <v>46016</v>
      </c>
      <c r="O99" s="6"/>
      <c r="P99" s="6"/>
      <c r="Q99" s="6"/>
      <c r="R99" s="6"/>
    </row>
    <row r="100" spans="1:18" ht="19.5" thickBot="1" x14ac:dyDescent="0.35">
      <c r="A100" s="108" t="s">
        <v>131</v>
      </c>
      <c r="B100" s="10" t="s">
        <v>69</v>
      </c>
      <c r="C100" s="6"/>
      <c r="D100" s="10" t="s">
        <v>31</v>
      </c>
      <c r="E100" s="33"/>
      <c r="F100" s="33"/>
      <c r="G100" s="39">
        <v>1</v>
      </c>
      <c r="H100" s="39">
        <v>1</v>
      </c>
      <c r="I100" s="39">
        <v>0.43</v>
      </c>
      <c r="J100" s="39">
        <f>I100</f>
        <v>0.43</v>
      </c>
      <c r="K100" s="39">
        <f>G100-I100</f>
        <v>0.57000000000000006</v>
      </c>
      <c r="L100" s="10" t="s">
        <v>31</v>
      </c>
      <c r="M100" s="6"/>
      <c r="N100" s="6"/>
      <c r="O100" s="50">
        <v>235000</v>
      </c>
      <c r="P100" s="40" t="s">
        <v>31</v>
      </c>
      <c r="Q100" s="50">
        <f>O100</f>
        <v>235000</v>
      </c>
      <c r="R100" s="50">
        <v>100000</v>
      </c>
    </row>
    <row r="101" spans="1:18" ht="19.5" thickBot="1" x14ac:dyDescent="0.35">
      <c r="A101" s="110"/>
      <c r="B101" s="10" t="s">
        <v>70</v>
      </c>
      <c r="C101" s="6"/>
      <c r="D101" s="6" t="s">
        <v>147</v>
      </c>
      <c r="E101" s="33"/>
      <c r="F101" s="33"/>
      <c r="G101" s="6"/>
      <c r="H101" s="6"/>
      <c r="I101" s="6"/>
      <c r="J101" s="6"/>
      <c r="K101" s="6"/>
      <c r="L101" s="6"/>
      <c r="M101" s="35">
        <v>46016</v>
      </c>
      <c r="N101" s="35">
        <v>46016</v>
      </c>
      <c r="O101" s="6"/>
      <c r="P101" s="6"/>
      <c r="Q101" s="6"/>
      <c r="R101" s="6"/>
    </row>
    <row r="102" spans="1:18" ht="19.5" thickBot="1" x14ac:dyDescent="0.35">
      <c r="A102" s="108" t="s">
        <v>132</v>
      </c>
      <c r="B102" s="10" t="s">
        <v>69</v>
      </c>
      <c r="C102" s="6"/>
      <c r="D102" s="10" t="s">
        <v>31</v>
      </c>
      <c r="E102" s="33"/>
      <c r="F102" s="33"/>
      <c r="G102" s="39">
        <v>1</v>
      </c>
      <c r="H102" s="39">
        <v>1</v>
      </c>
      <c r="I102" s="39">
        <v>0.55000000000000004</v>
      </c>
      <c r="J102" s="39">
        <f>I102</f>
        <v>0.55000000000000004</v>
      </c>
      <c r="K102" s="39">
        <f>G102-I102</f>
        <v>0.44999999999999996</v>
      </c>
      <c r="L102" s="10" t="s">
        <v>31</v>
      </c>
      <c r="M102" s="6"/>
      <c r="N102" s="6"/>
      <c r="O102" s="50">
        <v>1220000</v>
      </c>
      <c r="P102" s="40" t="s">
        <v>31</v>
      </c>
      <c r="Q102" s="50">
        <f>O102</f>
        <v>1220000</v>
      </c>
      <c r="R102" s="50">
        <v>604572.91</v>
      </c>
    </row>
    <row r="103" spans="1:18" ht="19.5" thickBot="1" x14ac:dyDescent="0.35">
      <c r="A103" s="110"/>
      <c r="B103" s="10" t="s">
        <v>70</v>
      </c>
      <c r="C103" s="6"/>
      <c r="D103" s="6" t="s">
        <v>147</v>
      </c>
      <c r="E103" s="33"/>
      <c r="F103" s="33"/>
      <c r="G103" s="6"/>
      <c r="H103" s="6"/>
      <c r="I103" s="6"/>
      <c r="J103" s="6"/>
      <c r="K103" s="6"/>
      <c r="L103" s="6"/>
      <c r="M103" s="35">
        <v>46016</v>
      </c>
      <c r="N103" s="35">
        <v>46016</v>
      </c>
      <c r="O103" s="6"/>
      <c r="P103" s="6"/>
      <c r="Q103" s="6"/>
      <c r="R103" s="6"/>
    </row>
    <row r="104" spans="1:18" ht="19.5" thickBot="1" x14ac:dyDescent="0.35">
      <c r="A104" s="108" t="s">
        <v>133</v>
      </c>
      <c r="B104" s="10" t="s">
        <v>69</v>
      </c>
      <c r="C104" s="6"/>
      <c r="D104" s="10" t="s">
        <v>31</v>
      </c>
      <c r="E104" s="33"/>
      <c r="F104" s="33"/>
      <c r="G104" s="39">
        <v>1</v>
      </c>
      <c r="H104" s="39">
        <v>1</v>
      </c>
      <c r="I104" s="39">
        <v>0.6</v>
      </c>
      <c r="J104" s="39">
        <f>I104</f>
        <v>0.6</v>
      </c>
      <c r="K104" s="39">
        <f>G104-I104</f>
        <v>0.4</v>
      </c>
      <c r="L104" s="10" t="s">
        <v>31</v>
      </c>
      <c r="M104" s="6"/>
      <c r="N104" s="6"/>
      <c r="O104" s="50">
        <v>900000</v>
      </c>
      <c r="P104" s="40" t="s">
        <v>31</v>
      </c>
      <c r="Q104" s="50">
        <f>O104</f>
        <v>900000</v>
      </c>
      <c r="R104" s="50">
        <v>537000</v>
      </c>
    </row>
    <row r="105" spans="1:18" ht="19.5" thickBot="1" x14ac:dyDescent="0.35">
      <c r="A105" s="110"/>
      <c r="B105" s="10" t="s">
        <v>70</v>
      </c>
      <c r="C105" s="6"/>
      <c r="D105" s="6" t="s">
        <v>147</v>
      </c>
      <c r="E105" s="33"/>
      <c r="F105" s="33"/>
      <c r="G105" s="6"/>
      <c r="H105" s="6"/>
      <c r="I105" s="6"/>
      <c r="J105" s="6"/>
      <c r="K105" s="6"/>
      <c r="L105" s="6"/>
      <c r="M105" s="35">
        <v>46016</v>
      </c>
      <c r="N105" s="35">
        <v>46016</v>
      </c>
      <c r="O105" s="6"/>
      <c r="P105" s="6"/>
      <c r="Q105" s="6"/>
      <c r="R105" s="6"/>
    </row>
    <row r="106" spans="1:18" ht="19.5" thickBot="1" x14ac:dyDescent="0.35">
      <c r="A106" s="108" t="s">
        <v>134</v>
      </c>
      <c r="B106" s="10" t="s">
        <v>69</v>
      </c>
      <c r="C106" s="6"/>
      <c r="D106" s="10" t="s">
        <v>31</v>
      </c>
      <c r="E106" s="33"/>
      <c r="F106" s="33"/>
      <c r="G106" s="39">
        <v>1</v>
      </c>
      <c r="H106" s="39">
        <v>1</v>
      </c>
      <c r="I106" s="39">
        <v>0.43</v>
      </c>
      <c r="J106" s="39">
        <f>I106</f>
        <v>0.43</v>
      </c>
      <c r="K106" s="39">
        <f>G106-I106</f>
        <v>0.57000000000000006</v>
      </c>
      <c r="L106" s="10" t="s">
        <v>31</v>
      </c>
      <c r="M106" s="6"/>
      <c r="N106" s="6"/>
      <c r="O106" s="50">
        <v>1325900</v>
      </c>
      <c r="P106" s="40" t="s">
        <v>31</v>
      </c>
      <c r="Q106" s="50">
        <f>O106</f>
        <v>1325900</v>
      </c>
      <c r="R106" s="50">
        <v>568000</v>
      </c>
    </row>
    <row r="107" spans="1:18" ht="19.5" thickBot="1" x14ac:dyDescent="0.35">
      <c r="A107" s="110"/>
      <c r="B107" s="10" t="s">
        <v>70</v>
      </c>
      <c r="C107" s="6"/>
      <c r="D107" s="6" t="s">
        <v>147</v>
      </c>
      <c r="E107" s="33"/>
      <c r="F107" s="33"/>
      <c r="G107" s="6"/>
      <c r="H107" s="6"/>
      <c r="I107" s="6"/>
      <c r="J107" s="6"/>
      <c r="K107" s="6"/>
      <c r="L107" s="6"/>
      <c r="M107" s="35">
        <v>46016</v>
      </c>
      <c r="N107" s="35">
        <v>46016</v>
      </c>
      <c r="O107" s="6"/>
      <c r="P107" s="6"/>
      <c r="Q107" s="6"/>
      <c r="R107" s="6"/>
    </row>
    <row r="108" spans="1:18" ht="19.5" thickBot="1" x14ac:dyDescent="0.35">
      <c r="A108" s="108" t="s">
        <v>135</v>
      </c>
      <c r="B108" s="10" t="s">
        <v>69</v>
      </c>
      <c r="C108" s="6"/>
      <c r="D108" s="10" t="s">
        <v>31</v>
      </c>
      <c r="E108" s="33"/>
      <c r="F108" s="33"/>
      <c r="G108" s="39">
        <v>1</v>
      </c>
      <c r="H108" s="39">
        <v>1</v>
      </c>
      <c r="I108" s="39">
        <v>0.5</v>
      </c>
      <c r="J108" s="39">
        <f>I108</f>
        <v>0.5</v>
      </c>
      <c r="K108" s="39">
        <f>G108-I108</f>
        <v>0.5</v>
      </c>
      <c r="L108" s="10" t="s">
        <v>31</v>
      </c>
      <c r="M108" s="6"/>
      <c r="N108" s="6"/>
      <c r="O108" s="50">
        <v>1340000</v>
      </c>
      <c r="P108" s="40" t="s">
        <v>31</v>
      </c>
      <c r="Q108" s="50">
        <f>O108</f>
        <v>1340000</v>
      </c>
      <c r="R108" s="50">
        <v>670000</v>
      </c>
    </row>
    <row r="109" spans="1:18" ht="19.5" thickBot="1" x14ac:dyDescent="0.35">
      <c r="A109" s="110"/>
      <c r="B109" s="10" t="s">
        <v>70</v>
      </c>
      <c r="C109" s="6"/>
      <c r="D109" s="6" t="s">
        <v>147</v>
      </c>
      <c r="E109" s="33"/>
      <c r="F109" s="33"/>
      <c r="G109" s="6"/>
      <c r="H109" s="6"/>
      <c r="I109" s="6"/>
      <c r="J109" s="6"/>
      <c r="K109" s="6"/>
      <c r="L109" s="6"/>
      <c r="M109" s="35">
        <v>46016</v>
      </c>
      <c r="N109" s="35">
        <v>46016</v>
      </c>
      <c r="O109" s="6"/>
      <c r="P109" s="6"/>
      <c r="Q109" s="6"/>
      <c r="R109" s="6"/>
    </row>
    <row r="110" spans="1:18" ht="19.5" thickBot="1" x14ac:dyDescent="0.35">
      <c r="A110" s="108" t="s">
        <v>136</v>
      </c>
      <c r="B110" s="10" t="s">
        <v>69</v>
      </c>
      <c r="C110" s="6"/>
      <c r="D110" s="10" t="s">
        <v>31</v>
      </c>
      <c r="E110" s="33"/>
      <c r="F110" s="33"/>
      <c r="G110" s="39">
        <v>1</v>
      </c>
      <c r="H110" s="39">
        <v>1</v>
      </c>
      <c r="I110" s="39">
        <v>0.62</v>
      </c>
      <c r="J110" s="39">
        <f>I110</f>
        <v>0.62</v>
      </c>
      <c r="K110" s="39">
        <f>G110-I110</f>
        <v>0.38</v>
      </c>
      <c r="L110" s="10" t="s">
        <v>31</v>
      </c>
      <c r="M110" s="6"/>
      <c r="N110" s="6"/>
      <c r="O110" s="50">
        <v>375000</v>
      </c>
      <c r="P110" s="40" t="s">
        <v>31</v>
      </c>
      <c r="Q110" s="50">
        <f>O110</f>
        <v>375000</v>
      </c>
      <c r="R110" s="50">
        <v>232000</v>
      </c>
    </row>
    <row r="111" spans="1:18" ht="19.5" thickBot="1" x14ac:dyDescent="0.35">
      <c r="A111" s="110"/>
      <c r="B111" s="10" t="s">
        <v>70</v>
      </c>
      <c r="C111" s="6"/>
      <c r="D111" s="6" t="s">
        <v>147</v>
      </c>
      <c r="E111" s="33"/>
      <c r="F111" s="33"/>
      <c r="G111" s="6"/>
      <c r="H111" s="6"/>
      <c r="I111" s="6"/>
      <c r="J111" s="6"/>
      <c r="K111" s="6"/>
      <c r="L111" s="6"/>
      <c r="M111" s="35">
        <v>46016</v>
      </c>
      <c r="N111" s="35">
        <v>46016</v>
      </c>
      <c r="O111" s="6"/>
      <c r="P111" s="6"/>
      <c r="Q111" s="6"/>
      <c r="R111" s="6"/>
    </row>
    <row r="112" spans="1:18" ht="19.5" thickBot="1" x14ac:dyDescent="0.35">
      <c r="A112" s="108" t="s">
        <v>137</v>
      </c>
      <c r="B112" s="10" t="s">
        <v>69</v>
      </c>
      <c r="C112" s="6"/>
      <c r="D112" s="10" t="s">
        <v>31</v>
      </c>
      <c r="E112" s="33"/>
      <c r="F112" s="33"/>
      <c r="G112" s="39">
        <v>1</v>
      </c>
      <c r="H112" s="39">
        <v>1</v>
      </c>
      <c r="I112" s="39">
        <v>0.47</v>
      </c>
      <c r="J112" s="39">
        <f>I112</f>
        <v>0.47</v>
      </c>
      <c r="K112" s="39">
        <f>G112-I112</f>
        <v>0.53</v>
      </c>
      <c r="L112" s="10" t="s">
        <v>31</v>
      </c>
      <c r="M112" s="6"/>
      <c r="N112" s="6"/>
      <c r="O112" s="50">
        <v>769000</v>
      </c>
      <c r="P112" s="40" t="s">
        <v>31</v>
      </c>
      <c r="Q112" s="50">
        <f>O112</f>
        <v>769000</v>
      </c>
      <c r="R112" s="50">
        <v>358000</v>
      </c>
    </row>
    <row r="113" spans="1:18" ht="19.5" thickBot="1" x14ac:dyDescent="0.35">
      <c r="A113" s="110"/>
      <c r="B113" s="10" t="s">
        <v>70</v>
      </c>
      <c r="C113" s="6"/>
      <c r="D113" s="6" t="s">
        <v>147</v>
      </c>
      <c r="E113" s="33"/>
      <c r="F113" s="33"/>
      <c r="G113" s="6"/>
      <c r="H113" s="6"/>
      <c r="I113" s="6"/>
      <c r="J113" s="6"/>
      <c r="K113" s="6"/>
      <c r="L113" s="6"/>
      <c r="M113" s="35">
        <v>46016</v>
      </c>
      <c r="N113" s="35">
        <v>46016</v>
      </c>
      <c r="O113" s="6"/>
      <c r="P113" s="6"/>
      <c r="Q113" s="6"/>
      <c r="R113" s="6"/>
    </row>
    <row r="114" spans="1:18" ht="19.5" thickBot="1" x14ac:dyDescent="0.35">
      <c r="A114" s="108" t="s">
        <v>138</v>
      </c>
      <c r="B114" s="10" t="s">
        <v>69</v>
      </c>
      <c r="C114" s="6"/>
      <c r="D114" s="10" t="s">
        <v>31</v>
      </c>
      <c r="E114" s="33"/>
      <c r="F114" s="33"/>
      <c r="G114" s="39">
        <v>1</v>
      </c>
      <c r="H114" s="39">
        <v>1</v>
      </c>
      <c r="I114" s="39">
        <v>0.53</v>
      </c>
      <c r="J114" s="39">
        <f>I114</f>
        <v>0.53</v>
      </c>
      <c r="K114" s="39">
        <f>G114-I114</f>
        <v>0.47</v>
      </c>
      <c r="L114" s="10" t="s">
        <v>31</v>
      </c>
      <c r="M114" s="6"/>
      <c r="N114" s="6"/>
      <c r="O114" s="50">
        <v>420000</v>
      </c>
      <c r="P114" s="40" t="s">
        <v>31</v>
      </c>
      <c r="Q114" s="50">
        <f>O114</f>
        <v>420000</v>
      </c>
      <c r="R114" s="50">
        <v>221000</v>
      </c>
    </row>
    <row r="115" spans="1:18" ht="19.5" thickBot="1" x14ac:dyDescent="0.35">
      <c r="A115" s="110"/>
      <c r="B115" s="10" t="s">
        <v>70</v>
      </c>
      <c r="C115" s="6"/>
      <c r="D115" s="6" t="s">
        <v>147</v>
      </c>
      <c r="E115" s="33"/>
      <c r="F115" s="33"/>
      <c r="G115" s="6"/>
      <c r="H115" s="6"/>
      <c r="I115" s="6"/>
      <c r="J115" s="6"/>
      <c r="K115" s="6"/>
      <c r="L115" s="6"/>
      <c r="M115" s="35">
        <v>46016</v>
      </c>
      <c r="N115" s="35">
        <v>46016</v>
      </c>
      <c r="O115" s="6"/>
      <c r="P115" s="6"/>
      <c r="Q115" s="6"/>
      <c r="R115" s="6"/>
    </row>
    <row r="116" spans="1:18" ht="19.5" thickBot="1" x14ac:dyDescent="0.35">
      <c r="A116" s="108" t="s">
        <v>139</v>
      </c>
      <c r="B116" s="10" t="s">
        <v>69</v>
      </c>
      <c r="C116" s="6"/>
      <c r="D116" s="10" t="s">
        <v>31</v>
      </c>
      <c r="E116" s="33"/>
      <c r="F116" s="33"/>
      <c r="G116" s="39">
        <v>1</v>
      </c>
      <c r="H116" s="39">
        <v>1</v>
      </c>
      <c r="I116" s="39">
        <v>0.46</v>
      </c>
      <c r="J116" s="39">
        <f>I116</f>
        <v>0.46</v>
      </c>
      <c r="K116" s="39">
        <f>G116-I116</f>
        <v>0.54</v>
      </c>
      <c r="L116" s="10" t="s">
        <v>31</v>
      </c>
      <c r="M116" s="6"/>
      <c r="N116" s="6"/>
      <c r="O116" s="52">
        <v>840000</v>
      </c>
      <c r="P116" s="40" t="s">
        <v>31</v>
      </c>
      <c r="Q116" s="52">
        <f>O116</f>
        <v>840000</v>
      </c>
      <c r="R116" s="52">
        <v>387000</v>
      </c>
    </row>
    <row r="117" spans="1:18" ht="19.5" thickBot="1" x14ac:dyDescent="0.35">
      <c r="A117" s="110"/>
      <c r="B117" s="10" t="s">
        <v>70</v>
      </c>
      <c r="C117" s="6"/>
      <c r="D117" s="6" t="s">
        <v>147</v>
      </c>
      <c r="E117" s="33"/>
      <c r="F117" s="33"/>
      <c r="G117" s="6"/>
      <c r="H117" s="6"/>
      <c r="I117" s="6"/>
      <c r="J117" s="6"/>
      <c r="K117" s="6"/>
      <c r="L117" s="6"/>
      <c r="M117" s="35">
        <v>46016</v>
      </c>
      <c r="N117" s="35">
        <v>46016</v>
      </c>
      <c r="O117" s="6"/>
      <c r="P117" s="6"/>
      <c r="Q117" s="6"/>
      <c r="R117" s="6"/>
    </row>
    <row r="118" spans="1:18" ht="19.5" thickBot="1" x14ac:dyDescent="0.35">
      <c r="A118" s="108" t="s">
        <v>140</v>
      </c>
      <c r="B118" s="10" t="s">
        <v>69</v>
      </c>
      <c r="C118" s="6"/>
      <c r="D118" s="10" t="s">
        <v>31</v>
      </c>
      <c r="E118" s="33"/>
      <c r="F118" s="33"/>
      <c r="G118" s="39">
        <v>1</v>
      </c>
      <c r="H118" s="39">
        <v>1</v>
      </c>
      <c r="I118" s="39">
        <v>0.52</v>
      </c>
      <c r="J118" s="39">
        <f>I118</f>
        <v>0.52</v>
      </c>
      <c r="K118" s="39">
        <f>G118-I118</f>
        <v>0.48</v>
      </c>
      <c r="L118" s="10" t="s">
        <v>31</v>
      </c>
      <c r="M118" s="6"/>
      <c r="N118" s="6"/>
      <c r="O118" s="52">
        <v>485000</v>
      </c>
      <c r="P118" s="40" t="s">
        <v>31</v>
      </c>
      <c r="Q118" s="52">
        <f>O118</f>
        <v>485000</v>
      </c>
      <c r="R118" s="52">
        <v>254000</v>
      </c>
    </row>
    <row r="119" spans="1:18" ht="19.5" thickBot="1" x14ac:dyDescent="0.35">
      <c r="A119" s="110"/>
      <c r="B119" s="10" t="s">
        <v>70</v>
      </c>
      <c r="C119" s="6"/>
      <c r="D119" s="6" t="s">
        <v>147</v>
      </c>
      <c r="E119" s="33"/>
      <c r="F119" s="33"/>
      <c r="G119" s="6"/>
      <c r="H119" s="6"/>
      <c r="I119" s="6"/>
      <c r="J119" s="6"/>
      <c r="K119" s="6"/>
      <c r="L119" s="6"/>
      <c r="M119" s="35">
        <v>46016</v>
      </c>
      <c r="N119" s="35">
        <v>46016</v>
      </c>
      <c r="O119" s="6"/>
      <c r="P119" s="6"/>
      <c r="Q119" s="6"/>
      <c r="R119" s="6"/>
    </row>
    <row r="120" spans="1:18" ht="19.5" thickBot="1" x14ac:dyDescent="0.35">
      <c r="A120" s="108" t="s">
        <v>141</v>
      </c>
      <c r="B120" s="10" t="s">
        <v>69</v>
      </c>
      <c r="C120" s="6"/>
      <c r="D120" s="10" t="s">
        <v>31</v>
      </c>
      <c r="E120" s="33"/>
      <c r="F120" s="33"/>
      <c r="G120" s="39">
        <v>1</v>
      </c>
      <c r="H120" s="39">
        <v>1</v>
      </c>
      <c r="I120" s="39">
        <v>0.56999999999999995</v>
      </c>
      <c r="J120" s="39">
        <f>I120</f>
        <v>0.56999999999999995</v>
      </c>
      <c r="K120" s="39">
        <f>G120-I120</f>
        <v>0.43000000000000005</v>
      </c>
      <c r="L120" s="10" t="s">
        <v>31</v>
      </c>
      <c r="M120" s="6"/>
      <c r="N120" s="6"/>
      <c r="O120" s="50">
        <v>335000</v>
      </c>
      <c r="P120" s="40" t="s">
        <v>31</v>
      </c>
      <c r="Q120" s="50">
        <f>O120</f>
        <v>335000</v>
      </c>
      <c r="R120" s="50">
        <v>190000</v>
      </c>
    </row>
    <row r="121" spans="1:18" ht="19.5" thickBot="1" x14ac:dyDescent="0.35">
      <c r="A121" s="110"/>
      <c r="B121" s="10" t="s">
        <v>70</v>
      </c>
      <c r="C121" s="6"/>
      <c r="D121" s="6" t="s">
        <v>147</v>
      </c>
      <c r="E121" s="33"/>
      <c r="F121" s="33"/>
      <c r="G121" s="6"/>
      <c r="H121" s="6"/>
      <c r="I121" s="6"/>
      <c r="J121" s="6"/>
      <c r="K121" s="6"/>
      <c r="L121" s="6"/>
      <c r="M121" s="35">
        <v>46016</v>
      </c>
      <c r="N121" s="35">
        <v>46016</v>
      </c>
      <c r="O121" s="6"/>
      <c r="P121" s="6"/>
      <c r="Q121" s="6"/>
      <c r="R121" s="6"/>
    </row>
    <row r="122" spans="1:18" ht="19.5" thickBot="1" x14ac:dyDescent="0.35">
      <c r="A122" s="108" t="s">
        <v>143</v>
      </c>
      <c r="B122" s="10" t="s">
        <v>69</v>
      </c>
      <c r="C122" s="6"/>
      <c r="D122" s="10" t="s">
        <v>31</v>
      </c>
      <c r="E122" s="33"/>
      <c r="F122" s="33"/>
      <c r="G122" s="39">
        <v>1</v>
      </c>
      <c r="H122" s="39">
        <v>1</v>
      </c>
      <c r="I122" s="39">
        <v>0.59</v>
      </c>
      <c r="J122" s="39">
        <f>I122</f>
        <v>0.59</v>
      </c>
      <c r="K122" s="39">
        <f>G122-I122</f>
        <v>0.41000000000000003</v>
      </c>
      <c r="L122" s="10" t="s">
        <v>31</v>
      </c>
      <c r="M122" s="6"/>
      <c r="N122" s="6"/>
      <c r="O122" s="50">
        <v>520000</v>
      </c>
      <c r="P122" s="40" t="s">
        <v>31</v>
      </c>
      <c r="Q122" s="50">
        <f>O122</f>
        <v>520000</v>
      </c>
      <c r="R122" s="50">
        <v>306000</v>
      </c>
    </row>
    <row r="123" spans="1:18" ht="19.5" thickBot="1" x14ac:dyDescent="0.35">
      <c r="A123" s="110"/>
      <c r="B123" s="10" t="s">
        <v>70</v>
      </c>
      <c r="C123" s="6"/>
      <c r="D123" s="6" t="s">
        <v>147</v>
      </c>
      <c r="E123" s="33"/>
      <c r="F123" s="33"/>
      <c r="G123" s="6"/>
      <c r="H123" s="6"/>
      <c r="I123" s="6"/>
      <c r="J123" s="6"/>
      <c r="K123" s="6"/>
      <c r="L123" s="6"/>
      <c r="M123" s="35">
        <v>46016</v>
      </c>
      <c r="N123" s="35">
        <v>46016</v>
      </c>
      <c r="O123" s="6"/>
      <c r="P123" s="6"/>
      <c r="Q123" s="6"/>
      <c r="R123" s="6"/>
    </row>
    <row r="124" spans="1:18" ht="19.5" thickBot="1" x14ac:dyDescent="0.35">
      <c r="A124" s="108" t="s">
        <v>142</v>
      </c>
      <c r="B124" s="10" t="s">
        <v>69</v>
      </c>
      <c r="C124" s="6"/>
      <c r="D124" s="10" t="s">
        <v>31</v>
      </c>
      <c r="E124" s="33"/>
      <c r="F124" s="33"/>
      <c r="G124" s="39">
        <v>1</v>
      </c>
      <c r="H124" s="39">
        <v>1</v>
      </c>
      <c r="I124" s="39">
        <f>R124/Q124</f>
        <v>0.44489795918367347</v>
      </c>
      <c r="J124" s="39">
        <f>I124</f>
        <v>0.44489795918367347</v>
      </c>
      <c r="K124" s="39">
        <f>G124-I124</f>
        <v>0.55510204081632653</v>
      </c>
      <c r="L124" s="10" t="s">
        <v>31</v>
      </c>
      <c r="M124" s="6"/>
      <c r="N124" s="6"/>
      <c r="O124" s="50">
        <v>980000</v>
      </c>
      <c r="P124" s="40" t="s">
        <v>31</v>
      </c>
      <c r="Q124" s="50">
        <f>O124</f>
        <v>980000</v>
      </c>
      <c r="R124" s="50">
        <v>436000</v>
      </c>
    </row>
    <row r="125" spans="1:18" ht="19.5" thickBot="1" x14ac:dyDescent="0.35">
      <c r="A125" s="110"/>
      <c r="B125" s="10" t="s">
        <v>70</v>
      </c>
      <c r="C125" s="6"/>
      <c r="D125" s="6" t="s">
        <v>147</v>
      </c>
      <c r="E125" s="33"/>
      <c r="F125" s="33"/>
      <c r="G125" s="6"/>
      <c r="H125" s="6"/>
      <c r="I125" s="6"/>
      <c r="J125" s="6"/>
      <c r="K125" s="6"/>
      <c r="L125" s="6"/>
      <c r="M125" s="35">
        <v>46016</v>
      </c>
      <c r="N125" s="35">
        <v>46016</v>
      </c>
      <c r="O125" s="6"/>
      <c r="P125" s="6"/>
      <c r="Q125" s="6"/>
      <c r="R125" s="6"/>
    </row>
    <row r="126" spans="1:18" ht="19.5" thickBot="1" x14ac:dyDescent="0.35">
      <c r="A126" s="108" t="s">
        <v>144</v>
      </c>
      <c r="B126" s="10" t="s">
        <v>69</v>
      </c>
      <c r="C126" s="6"/>
      <c r="D126" s="10" t="s">
        <v>31</v>
      </c>
      <c r="E126" s="33"/>
      <c r="F126" s="33"/>
      <c r="G126" s="39">
        <v>1</v>
      </c>
      <c r="H126" s="39">
        <v>1</v>
      </c>
      <c r="I126" s="39">
        <v>0.43</v>
      </c>
      <c r="J126" s="39">
        <f>I126</f>
        <v>0.43</v>
      </c>
      <c r="K126" s="39">
        <f>G126-I126</f>
        <v>0.57000000000000006</v>
      </c>
      <c r="L126" s="10" t="s">
        <v>31</v>
      </c>
      <c r="M126" s="6"/>
      <c r="N126" s="6"/>
      <c r="O126" s="50">
        <v>740000</v>
      </c>
      <c r="P126" s="40" t="s">
        <v>31</v>
      </c>
      <c r="Q126" s="50">
        <f>O126</f>
        <v>740000</v>
      </c>
      <c r="R126" s="50">
        <v>320000</v>
      </c>
    </row>
    <row r="127" spans="1:18" ht="19.5" thickBot="1" x14ac:dyDescent="0.35">
      <c r="A127" s="110"/>
      <c r="B127" s="10" t="s">
        <v>70</v>
      </c>
      <c r="C127" s="6"/>
      <c r="D127" s="6" t="s">
        <v>147</v>
      </c>
      <c r="E127" s="33"/>
      <c r="F127" s="33"/>
      <c r="G127" s="6"/>
      <c r="H127" s="6"/>
      <c r="I127" s="6"/>
      <c r="J127" s="6"/>
      <c r="K127" s="6"/>
      <c r="L127" s="6"/>
      <c r="M127" s="35">
        <v>46016</v>
      </c>
      <c r="N127" s="35">
        <v>46016</v>
      </c>
      <c r="O127" s="6"/>
      <c r="P127" s="6"/>
      <c r="Q127" s="6"/>
      <c r="R127" s="6"/>
    </row>
    <row r="128" spans="1:18" ht="19.5" thickBot="1" x14ac:dyDescent="0.35">
      <c r="A128" s="108" t="s">
        <v>145</v>
      </c>
      <c r="B128" s="10" t="s">
        <v>69</v>
      </c>
      <c r="C128" s="6"/>
      <c r="D128" s="10" t="s">
        <v>31</v>
      </c>
      <c r="E128" s="33"/>
      <c r="F128" s="33"/>
      <c r="G128" s="39">
        <v>1</v>
      </c>
      <c r="H128" s="39">
        <v>1</v>
      </c>
      <c r="I128" s="39">
        <f>R128/Q128</f>
        <v>0.55161290322580647</v>
      </c>
      <c r="J128" s="39">
        <f>I128</f>
        <v>0.55161290322580647</v>
      </c>
      <c r="K128" s="39">
        <f>G128-I128</f>
        <v>0.44838709677419353</v>
      </c>
      <c r="L128" s="10" t="s">
        <v>31</v>
      </c>
      <c r="M128" s="6"/>
      <c r="N128" s="6"/>
      <c r="O128" s="50">
        <v>1550000</v>
      </c>
      <c r="P128" s="40" t="s">
        <v>31</v>
      </c>
      <c r="Q128" s="50">
        <f>O128</f>
        <v>1550000</v>
      </c>
      <c r="R128" s="50">
        <v>855000</v>
      </c>
    </row>
    <row r="129" spans="1:19" ht="19.5" thickBot="1" x14ac:dyDescent="0.35">
      <c r="A129" s="110"/>
      <c r="B129" s="10" t="s">
        <v>70</v>
      </c>
      <c r="C129" s="6"/>
      <c r="D129" s="6" t="s">
        <v>147</v>
      </c>
      <c r="E129" s="33"/>
      <c r="F129" s="33"/>
      <c r="G129" s="6"/>
      <c r="H129" s="6"/>
      <c r="I129" s="6"/>
      <c r="J129" s="6"/>
      <c r="K129" s="6"/>
      <c r="L129" s="6"/>
      <c r="M129" s="35">
        <v>46016</v>
      </c>
      <c r="N129" s="35">
        <v>46016</v>
      </c>
      <c r="O129" s="6"/>
      <c r="P129" s="6"/>
      <c r="Q129" s="6"/>
      <c r="R129" s="6"/>
    </row>
    <row r="130" spans="1:19" ht="19.5" thickBot="1" x14ac:dyDescent="0.35">
      <c r="A130" s="108" t="s">
        <v>146</v>
      </c>
      <c r="B130" s="10" t="s">
        <v>69</v>
      </c>
      <c r="C130" s="6"/>
      <c r="D130" s="10" t="s">
        <v>31</v>
      </c>
      <c r="E130" s="33"/>
      <c r="F130" s="33"/>
      <c r="G130" s="39">
        <v>1</v>
      </c>
      <c r="H130" s="39">
        <v>1</v>
      </c>
      <c r="I130" s="39">
        <v>0.43</v>
      </c>
      <c r="J130" s="39">
        <f>I130</f>
        <v>0.43</v>
      </c>
      <c r="K130" s="39">
        <f>G130-I130</f>
        <v>0.57000000000000006</v>
      </c>
      <c r="L130" s="10" t="s">
        <v>31</v>
      </c>
      <c r="M130" s="6"/>
      <c r="N130" s="6"/>
      <c r="O130" s="50">
        <v>1180000</v>
      </c>
      <c r="P130" s="40" t="s">
        <v>31</v>
      </c>
      <c r="Q130" s="50">
        <f>O130</f>
        <v>1180000</v>
      </c>
      <c r="R130" s="50">
        <v>512000</v>
      </c>
    </row>
    <row r="131" spans="1:19" ht="19.5" thickBot="1" x14ac:dyDescent="0.35">
      <c r="A131" s="110"/>
      <c r="B131" s="10" t="s">
        <v>70</v>
      </c>
      <c r="C131" s="6"/>
      <c r="D131" s="6" t="s">
        <v>147</v>
      </c>
      <c r="E131" s="33"/>
      <c r="F131" s="33"/>
      <c r="G131" s="6"/>
      <c r="H131" s="6"/>
      <c r="I131" s="6"/>
      <c r="J131" s="6"/>
      <c r="K131" s="6"/>
      <c r="L131" s="6"/>
      <c r="M131" s="35">
        <v>46016</v>
      </c>
      <c r="N131" s="35">
        <v>46016</v>
      </c>
      <c r="O131" s="6"/>
      <c r="P131" s="6"/>
      <c r="Q131" s="6"/>
      <c r="R131" s="6"/>
    </row>
    <row r="132" spans="1:19" s="61" customFormat="1" ht="96.6" customHeight="1" thickBot="1" x14ac:dyDescent="0.35">
      <c r="A132" s="106" t="s">
        <v>169</v>
      </c>
      <c r="B132" s="107"/>
      <c r="C132" s="55"/>
      <c r="D132" s="56" t="s">
        <v>122</v>
      </c>
      <c r="E132" s="57" t="s">
        <v>125</v>
      </c>
      <c r="F132" s="57">
        <v>744</v>
      </c>
      <c r="G132" s="65">
        <v>1</v>
      </c>
      <c r="H132" s="65">
        <v>1</v>
      </c>
      <c r="I132" s="65">
        <f>R132/Q132</f>
        <v>0.94685167713678653</v>
      </c>
      <c r="J132" s="65">
        <f>I132</f>
        <v>0.94685167713678653</v>
      </c>
      <c r="K132" s="65">
        <f>H132-J132</f>
        <v>5.3148322863213471E-2</v>
      </c>
      <c r="L132" s="59" t="s">
        <v>31</v>
      </c>
      <c r="M132" s="59" t="s">
        <v>31</v>
      </c>
      <c r="N132" s="59" t="s">
        <v>31</v>
      </c>
      <c r="O132" s="93">
        <f>O133+O136+O139+O142+O145+O148+O151+O154+O157+O160+O163+O166</f>
        <v>651855</v>
      </c>
      <c r="P132" s="59" t="s">
        <v>31</v>
      </c>
      <c r="Q132" s="60">
        <f t="shared" ref="Q132:R132" si="0">Q133+Q136+Q139+Q142+Q145+Q148+Q151+Q154+Q157+Q160+Q163+Q166</f>
        <v>651855</v>
      </c>
      <c r="R132" s="60">
        <f t="shared" si="0"/>
        <v>617210</v>
      </c>
      <c r="S132" s="64"/>
    </row>
    <row r="133" spans="1:19" ht="19.5" thickBot="1" x14ac:dyDescent="0.35">
      <c r="A133" s="108" t="s">
        <v>128</v>
      </c>
      <c r="B133" s="10" t="s">
        <v>69</v>
      </c>
      <c r="C133" s="6"/>
      <c r="D133" s="10" t="s">
        <v>31</v>
      </c>
      <c r="E133" s="33"/>
      <c r="F133" s="33"/>
      <c r="G133" s="39">
        <v>1</v>
      </c>
      <c r="H133" s="39">
        <v>1</v>
      </c>
      <c r="I133" s="39">
        <f>R133/Q133</f>
        <v>1</v>
      </c>
      <c r="J133" s="39">
        <f>I133</f>
        <v>1</v>
      </c>
      <c r="K133" s="39">
        <f>H133-J133</f>
        <v>0</v>
      </c>
      <c r="L133" s="10" t="s">
        <v>31</v>
      </c>
      <c r="M133" s="6"/>
      <c r="N133" s="6"/>
      <c r="O133" s="50">
        <v>53400</v>
      </c>
      <c r="P133" s="40" t="s">
        <v>31</v>
      </c>
      <c r="Q133" s="50">
        <f>O133</f>
        <v>53400</v>
      </c>
      <c r="R133" s="50">
        <v>53400</v>
      </c>
    </row>
    <row r="134" spans="1:19" ht="19.5" thickBot="1" x14ac:dyDescent="0.35">
      <c r="A134" s="109"/>
      <c r="B134" s="10" t="s">
        <v>70</v>
      </c>
      <c r="C134" s="6"/>
      <c r="D134" s="6" t="s">
        <v>148</v>
      </c>
      <c r="E134" s="33"/>
      <c r="F134" s="33"/>
      <c r="G134" s="10" t="s">
        <v>31</v>
      </c>
      <c r="H134" s="6"/>
      <c r="I134" s="10" t="s">
        <v>31</v>
      </c>
      <c r="J134" s="6"/>
      <c r="K134" s="6"/>
      <c r="L134" s="10" t="s">
        <v>31</v>
      </c>
      <c r="M134" s="47">
        <v>45717</v>
      </c>
      <c r="N134" s="35">
        <v>45717</v>
      </c>
      <c r="O134" s="10" t="s">
        <v>31</v>
      </c>
      <c r="P134" s="10" t="s">
        <v>31</v>
      </c>
      <c r="Q134" s="10" t="s">
        <v>31</v>
      </c>
      <c r="R134" s="10" t="s">
        <v>31</v>
      </c>
    </row>
    <row r="135" spans="1:19" ht="19.5" thickBot="1" x14ac:dyDescent="0.35">
      <c r="A135" s="110"/>
      <c r="B135" s="10" t="s">
        <v>70</v>
      </c>
      <c r="C135" s="6"/>
      <c r="D135" s="6" t="s">
        <v>358</v>
      </c>
      <c r="E135" s="33"/>
      <c r="F135" s="33"/>
      <c r="G135" s="6"/>
      <c r="H135" s="6"/>
      <c r="I135" s="6"/>
      <c r="J135" s="6"/>
      <c r="K135" s="6"/>
      <c r="L135" s="6"/>
      <c r="M135" s="35">
        <v>46016</v>
      </c>
      <c r="N135" s="35">
        <v>45747</v>
      </c>
      <c r="O135" s="6"/>
      <c r="P135" s="6"/>
      <c r="Q135" s="6"/>
      <c r="R135" s="6"/>
    </row>
    <row r="136" spans="1:19" ht="19.5" thickBot="1" x14ac:dyDescent="0.35">
      <c r="A136" s="108" t="s">
        <v>137</v>
      </c>
      <c r="B136" s="10" t="s">
        <v>69</v>
      </c>
      <c r="C136" s="6"/>
      <c r="D136" s="10" t="s">
        <v>31</v>
      </c>
      <c r="E136" s="33"/>
      <c r="F136" s="33"/>
      <c r="G136" s="39">
        <v>1</v>
      </c>
      <c r="H136" s="39">
        <v>1</v>
      </c>
      <c r="I136" s="39">
        <v>1</v>
      </c>
      <c r="J136" s="39">
        <f>I136</f>
        <v>1</v>
      </c>
      <c r="K136" s="39">
        <f>H136-J136</f>
        <v>0</v>
      </c>
      <c r="L136" s="10" t="s">
        <v>31</v>
      </c>
      <c r="M136" s="6"/>
      <c r="N136" s="6"/>
      <c r="O136" s="50">
        <v>100000</v>
      </c>
      <c r="P136" s="40" t="s">
        <v>31</v>
      </c>
      <c r="Q136" s="50">
        <f>O136</f>
        <v>100000</v>
      </c>
      <c r="R136" s="50">
        <v>100000</v>
      </c>
    </row>
    <row r="137" spans="1:19" ht="19.5" thickBot="1" x14ac:dyDescent="0.35">
      <c r="A137" s="109"/>
      <c r="B137" s="10" t="s">
        <v>70</v>
      </c>
      <c r="C137" s="6"/>
      <c r="D137" s="6" t="s">
        <v>148</v>
      </c>
      <c r="E137" s="33"/>
      <c r="F137" s="33"/>
      <c r="G137" s="10" t="s">
        <v>31</v>
      </c>
      <c r="H137" s="6"/>
      <c r="I137" s="10" t="s">
        <v>31</v>
      </c>
      <c r="J137" s="6"/>
      <c r="K137" s="6"/>
      <c r="L137" s="10" t="s">
        <v>31</v>
      </c>
      <c r="M137" s="47">
        <v>45672</v>
      </c>
      <c r="N137" s="35">
        <v>45672</v>
      </c>
      <c r="O137" s="10" t="s">
        <v>31</v>
      </c>
      <c r="P137" s="10" t="s">
        <v>31</v>
      </c>
      <c r="Q137" s="10" t="s">
        <v>31</v>
      </c>
      <c r="R137" s="10" t="s">
        <v>31</v>
      </c>
    </row>
    <row r="138" spans="1:19" ht="19.5" thickBot="1" x14ac:dyDescent="0.35">
      <c r="A138" s="110"/>
      <c r="B138" s="10" t="s">
        <v>70</v>
      </c>
      <c r="C138" s="6"/>
      <c r="D138" s="6" t="s">
        <v>358</v>
      </c>
      <c r="E138" s="33"/>
      <c r="F138" s="33"/>
      <c r="G138" s="6"/>
      <c r="H138" s="6"/>
      <c r="I138" s="6"/>
      <c r="J138" s="6"/>
      <c r="K138" s="6"/>
      <c r="L138" s="6"/>
      <c r="M138" s="35">
        <v>46016</v>
      </c>
      <c r="N138" s="35">
        <v>46016</v>
      </c>
      <c r="O138" s="6"/>
      <c r="P138" s="6"/>
      <c r="Q138" s="6"/>
      <c r="R138" s="6"/>
    </row>
    <row r="139" spans="1:19" ht="19.5" thickBot="1" x14ac:dyDescent="0.35">
      <c r="A139" s="108" t="s">
        <v>140</v>
      </c>
      <c r="B139" s="10" t="s">
        <v>69</v>
      </c>
      <c r="C139" s="6"/>
      <c r="D139" s="10" t="s">
        <v>31</v>
      </c>
      <c r="E139" s="33"/>
      <c r="F139" s="33"/>
      <c r="G139" s="39">
        <v>1</v>
      </c>
      <c r="H139" s="39">
        <v>1</v>
      </c>
      <c r="I139" s="39">
        <f>R139/Q139</f>
        <v>1</v>
      </c>
      <c r="J139" s="39">
        <f>I139</f>
        <v>1</v>
      </c>
      <c r="K139" s="39">
        <f>H139-J139</f>
        <v>0</v>
      </c>
      <c r="L139" s="10" t="s">
        <v>31</v>
      </c>
      <c r="M139" s="6"/>
      <c r="N139" s="6"/>
      <c r="O139" s="50">
        <v>30000</v>
      </c>
      <c r="P139" s="40" t="s">
        <v>31</v>
      </c>
      <c r="Q139" s="50">
        <f>O139</f>
        <v>30000</v>
      </c>
      <c r="R139" s="50">
        <v>30000</v>
      </c>
    </row>
    <row r="140" spans="1:19" ht="19.5" thickBot="1" x14ac:dyDescent="0.35">
      <c r="A140" s="109"/>
      <c r="B140" s="10" t="s">
        <v>70</v>
      </c>
      <c r="C140" s="6"/>
      <c r="D140" s="6" t="s">
        <v>148</v>
      </c>
      <c r="E140" s="33"/>
      <c r="F140" s="33"/>
      <c r="G140" s="10" t="s">
        <v>31</v>
      </c>
      <c r="H140" s="6"/>
      <c r="I140" s="10" t="s">
        <v>31</v>
      </c>
      <c r="J140" s="6"/>
      <c r="K140" s="6"/>
      <c r="L140" s="10" t="s">
        <v>31</v>
      </c>
      <c r="M140" s="47">
        <v>45694</v>
      </c>
      <c r="N140" s="47">
        <v>45694</v>
      </c>
      <c r="O140" s="10" t="s">
        <v>31</v>
      </c>
      <c r="P140" s="10" t="s">
        <v>31</v>
      </c>
      <c r="Q140" s="10" t="s">
        <v>31</v>
      </c>
      <c r="R140" s="10" t="s">
        <v>31</v>
      </c>
    </row>
    <row r="141" spans="1:19" ht="19.5" thickBot="1" x14ac:dyDescent="0.35">
      <c r="A141" s="110"/>
      <c r="B141" s="10" t="s">
        <v>70</v>
      </c>
      <c r="C141" s="6"/>
      <c r="D141" s="6" t="s">
        <v>358</v>
      </c>
      <c r="E141" s="33"/>
      <c r="F141" s="33"/>
      <c r="G141" s="6"/>
      <c r="H141" s="6"/>
      <c r="I141" s="6"/>
      <c r="J141" s="6"/>
      <c r="K141" s="6"/>
      <c r="L141" s="6"/>
      <c r="M141" s="35">
        <v>45737</v>
      </c>
      <c r="N141" s="35">
        <v>45737</v>
      </c>
      <c r="O141" s="6"/>
      <c r="P141" s="6"/>
      <c r="Q141" s="6"/>
      <c r="R141" s="6"/>
    </row>
    <row r="142" spans="1:19" ht="19.5" thickBot="1" x14ac:dyDescent="0.35">
      <c r="A142" s="108" t="s">
        <v>141</v>
      </c>
      <c r="B142" s="10" t="s">
        <v>69</v>
      </c>
      <c r="C142" s="6"/>
      <c r="D142" s="10" t="s">
        <v>31</v>
      </c>
      <c r="E142" s="33"/>
      <c r="F142" s="33"/>
      <c r="G142" s="39">
        <v>1</v>
      </c>
      <c r="H142" s="39">
        <v>1</v>
      </c>
      <c r="I142" s="39">
        <f>R142/Q142</f>
        <v>1</v>
      </c>
      <c r="J142" s="39">
        <f>I142</f>
        <v>1</v>
      </c>
      <c r="K142" s="39">
        <f>H142-J142</f>
        <v>0</v>
      </c>
      <c r="L142" s="10" t="s">
        <v>31</v>
      </c>
      <c r="M142" s="6"/>
      <c r="N142" s="6"/>
      <c r="O142" s="50">
        <v>10000</v>
      </c>
      <c r="P142" s="40" t="s">
        <v>31</v>
      </c>
      <c r="Q142" s="50">
        <f>O142</f>
        <v>10000</v>
      </c>
      <c r="R142" s="50">
        <v>10000</v>
      </c>
    </row>
    <row r="143" spans="1:19" ht="19.5" thickBot="1" x14ac:dyDescent="0.35">
      <c r="A143" s="109"/>
      <c r="B143" s="10" t="s">
        <v>70</v>
      </c>
      <c r="C143" s="6"/>
      <c r="D143" s="6" t="s">
        <v>148</v>
      </c>
      <c r="E143" s="33"/>
      <c r="F143" s="33"/>
      <c r="G143" s="10" t="s">
        <v>31</v>
      </c>
      <c r="H143" s="6"/>
      <c r="I143" s="10" t="s">
        <v>31</v>
      </c>
      <c r="J143" s="6"/>
      <c r="K143" s="6"/>
      <c r="L143" s="10" t="s">
        <v>31</v>
      </c>
      <c r="M143" s="47">
        <v>45717</v>
      </c>
      <c r="N143" s="48">
        <v>45717</v>
      </c>
      <c r="O143" s="10" t="s">
        <v>31</v>
      </c>
      <c r="P143" s="10" t="s">
        <v>31</v>
      </c>
      <c r="Q143" s="10" t="s">
        <v>31</v>
      </c>
      <c r="R143" s="10" t="s">
        <v>31</v>
      </c>
    </row>
    <row r="144" spans="1:19" ht="19.5" thickBot="1" x14ac:dyDescent="0.35">
      <c r="A144" s="110"/>
      <c r="B144" s="10" t="s">
        <v>70</v>
      </c>
      <c r="C144" s="6"/>
      <c r="D144" s="6" t="s">
        <v>358</v>
      </c>
      <c r="E144" s="33"/>
      <c r="F144" s="33"/>
      <c r="G144" s="6"/>
      <c r="H144" s="6"/>
      <c r="I144" s="6"/>
      <c r="J144" s="6"/>
      <c r="K144" s="6"/>
      <c r="L144" s="6"/>
      <c r="M144" s="35">
        <v>45756</v>
      </c>
      <c r="N144" s="35">
        <v>45756</v>
      </c>
      <c r="O144" s="6"/>
      <c r="P144" s="6"/>
      <c r="Q144" s="6"/>
      <c r="R144" s="6"/>
    </row>
    <row r="145" spans="1:18" ht="19.5" thickBot="1" x14ac:dyDescent="0.35">
      <c r="A145" s="108" t="s">
        <v>142</v>
      </c>
      <c r="B145" s="10" t="s">
        <v>69</v>
      </c>
      <c r="C145" s="6"/>
      <c r="D145" s="10" t="s">
        <v>31</v>
      </c>
      <c r="E145" s="33"/>
      <c r="F145" s="33"/>
      <c r="G145" s="39">
        <v>1</v>
      </c>
      <c r="H145" s="39">
        <v>1</v>
      </c>
      <c r="I145" s="39">
        <v>1</v>
      </c>
      <c r="J145" s="39">
        <f>I145</f>
        <v>1</v>
      </c>
      <c r="K145" s="39">
        <f>H145-J145</f>
        <v>0</v>
      </c>
      <c r="L145" s="10" t="s">
        <v>31</v>
      </c>
      <c r="M145" s="6"/>
      <c r="N145" s="6"/>
      <c r="O145" s="50">
        <v>5000</v>
      </c>
      <c r="P145" s="40" t="s">
        <v>31</v>
      </c>
      <c r="Q145" s="50">
        <f>O145</f>
        <v>5000</v>
      </c>
      <c r="R145" s="50">
        <f>Q145</f>
        <v>5000</v>
      </c>
    </row>
    <row r="146" spans="1:18" ht="19.5" thickBot="1" x14ac:dyDescent="0.35">
      <c r="A146" s="109"/>
      <c r="B146" s="10" t="s">
        <v>70</v>
      </c>
      <c r="C146" s="6"/>
      <c r="D146" s="6" t="s">
        <v>148</v>
      </c>
      <c r="E146" s="33"/>
      <c r="F146" s="33"/>
      <c r="G146" s="10" t="s">
        <v>31</v>
      </c>
      <c r="H146" s="6"/>
      <c r="I146" s="10" t="s">
        <v>31</v>
      </c>
      <c r="J146" s="6"/>
      <c r="K146" s="6"/>
      <c r="L146" s="10" t="s">
        <v>31</v>
      </c>
      <c r="M146" s="47">
        <v>45748</v>
      </c>
      <c r="N146" s="47">
        <v>45748</v>
      </c>
      <c r="O146" s="10" t="s">
        <v>31</v>
      </c>
      <c r="P146" s="10" t="s">
        <v>31</v>
      </c>
      <c r="Q146" s="10" t="s">
        <v>31</v>
      </c>
      <c r="R146" s="10" t="s">
        <v>31</v>
      </c>
    </row>
    <row r="147" spans="1:18" ht="19.5" thickBot="1" x14ac:dyDescent="0.35">
      <c r="A147" s="110"/>
      <c r="B147" s="10" t="s">
        <v>70</v>
      </c>
      <c r="C147" s="6"/>
      <c r="D147" s="6" t="s">
        <v>358</v>
      </c>
      <c r="E147" s="33"/>
      <c r="F147" s="33"/>
      <c r="G147" s="6"/>
      <c r="H147" s="6"/>
      <c r="I147" s="6"/>
      <c r="J147" s="6"/>
      <c r="K147" s="6"/>
      <c r="L147" s="6"/>
      <c r="M147" s="35">
        <v>45755</v>
      </c>
      <c r="N147" s="35">
        <v>45755</v>
      </c>
      <c r="O147" s="6"/>
      <c r="P147" s="6"/>
      <c r="Q147" s="6"/>
      <c r="R147" s="6"/>
    </row>
    <row r="148" spans="1:18" ht="19.5" thickBot="1" x14ac:dyDescent="0.35">
      <c r="A148" s="108" t="s">
        <v>146</v>
      </c>
      <c r="B148" s="10" t="s">
        <v>69</v>
      </c>
      <c r="C148" s="6"/>
      <c r="D148" s="10" t="s">
        <v>31</v>
      </c>
      <c r="E148" s="33"/>
      <c r="F148" s="33"/>
      <c r="G148" s="39">
        <v>1</v>
      </c>
      <c r="H148" s="39">
        <v>1</v>
      </c>
      <c r="I148" s="39">
        <f>R148/Q148</f>
        <v>1</v>
      </c>
      <c r="J148" s="39">
        <f>I148</f>
        <v>1</v>
      </c>
      <c r="K148" s="39">
        <f>H148-J148</f>
        <v>0</v>
      </c>
      <c r="L148" s="10" t="s">
        <v>31</v>
      </c>
      <c r="M148" s="6"/>
      <c r="N148" s="6"/>
      <c r="O148" s="50">
        <v>6210</v>
      </c>
      <c r="P148" s="40" t="s">
        <v>31</v>
      </c>
      <c r="Q148" s="50">
        <f>O148</f>
        <v>6210</v>
      </c>
      <c r="R148" s="50">
        <v>6210</v>
      </c>
    </row>
    <row r="149" spans="1:18" ht="19.5" thickBot="1" x14ac:dyDescent="0.35">
      <c r="A149" s="109"/>
      <c r="B149" s="10" t="s">
        <v>70</v>
      </c>
      <c r="C149" s="6"/>
      <c r="D149" s="6" t="s">
        <v>148</v>
      </c>
      <c r="E149" s="33"/>
      <c r="F149" s="33"/>
      <c r="G149" s="10" t="s">
        <v>31</v>
      </c>
      <c r="H149" s="6"/>
      <c r="I149" s="10" t="s">
        <v>31</v>
      </c>
      <c r="J149" s="6"/>
      <c r="K149" s="6"/>
      <c r="L149" s="10" t="s">
        <v>31</v>
      </c>
      <c r="M149" s="47">
        <f>N149</f>
        <v>45744</v>
      </c>
      <c r="N149" s="47">
        <v>45744</v>
      </c>
      <c r="O149" s="10" t="s">
        <v>31</v>
      </c>
      <c r="P149" s="10" t="s">
        <v>31</v>
      </c>
      <c r="Q149" s="10" t="s">
        <v>31</v>
      </c>
      <c r="R149" s="10" t="s">
        <v>31</v>
      </c>
    </row>
    <row r="150" spans="1:18" ht="19.5" thickBot="1" x14ac:dyDescent="0.35">
      <c r="A150" s="110"/>
      <c r="B150" s="10" t="s">
        <v>70</v>
      </c>
      <c r="C150" s="6"/>
      <c r="D150" s="6" t="s">
        <v>358</v>
      </c>
      <c r="E150" s="33"/>
      <c r="F150" s="33"/>
      <c r="G150" s="6"/>
      <c r="H150" s="6"/>
      <c r="I150" s="6"/>
      <c r="J150" s="6"/>
      <c r="K150" s="6"/>
      <c r="L150" s="6"/>
      <c r="M150" s="35">
        <v>45747</v>
      </c>
      <c r="N150" s="35">
        <v>45747</v>
      </c>
      <c r="O150" s="6"/>
      <c r="P150" s="6"/>
      <c r="Q150" s="6"/>
      <c r="R150" s="6"/>
    </row>
    <row r="151" spans="1:18" ht="19.5" thickBot="1" x14ac:dyDescent="0.35">
      <c r="A151" s="108" t="s">
        <v>156</v>
      </c>
      <c r="B151" s="10" t="s">
        <v>69</v>
      </c>
      <c r="C151" s="6"/>
      <c r="D151" s="10" t="s">
        <v>31</v>
      </c>
      <c r="E151" s="33"/>
      <c r="F151" s="33"/>
      <c r="G151" s="39">
        <v>1</v>
      </c>
      <c r="H151" s="39">
        <v>1</v>
      </c>
      <c r="I151" s="39">
        <f>R151/Q151</f>
        <v>1</v>
      </c>
      <c r="J151" s="39">
        <f>I151</f>
        <v>1</v>
      </c>
      <c r="K151" s="39">
        <f>H151-J151</f>
        <v>0</v>
      </c>
      <c r="L151" s="10" t="s">
        <v>31</v>
      </c>
      <c r="M151" s="6"/>
      <c r="N151" s="6"/>
      <c r="O151" s="50">
        <v>53000</v>
      </c>
      <c r="P151" s="40" t="s">
        <v>31</v>
      </c>
      <c r="Q151" s="50">
        <f>O151</f>
        <v>53000</v>
      </c>
      <c r="R151" s="50">
        <v>53000</v>
      </c>
    </row>
    <row r="152" spans="1:18" ht="19.5" thickBot="1" x14ac:dyDescent="0.35">
      <c r="A152" s="109"/>
      <c r="B152" s="10" t="s">
        <v>70</v>
      </c>
      <c r="C152" s="6"/>
      <c r="D152" s="6" t="s">
        <v>148</v>
      </c>
      <c r="E152" s="33"/>
      <c r="F152" s="33"/>
      <c r="G152" s="10" t="s">
        <v>31</v>
      </c>
      <c r="H152" s="6"/>
      <c r="I152" s="10" t="s">
        <v>31</v>
      </c>
      <c r="J152" s="6"/>
      <c r="K152" s="6"/>
      <c r="L152" s="10" t="s">
        <v>31</v>
      </c>
      <c r="M152" s="47">
        <f>N152</f>
        <v>45716</v>
      </c>
      <c r="N152" s="47">
        <v>45716</v>
      </c>
      <c r="O152" s="10" t="s">
        <v>31</v>
      </c>
      <c r="P152" s="10" t="s">
        <v>31</v>
      </c>
      <c r="Q152" s="10" t="s">
        <v>31</v>
      </c>
      <c r="R152" s="10" t="s">
        <v>31</v>
      </c>
    </row>
    <row r="153" spans="1:18" ht="19.5" thickBot="1" x14ac:dyDescent="0.35">
      <c r="A153" s="110"/>
      <c r="B153" s="10" t="s">
        <v>70</v>
      </c>
      <c r="C153" s="6"/>
      <c r="D153" s="6" t="s">
        <v>358</v>
      </c>
      <c r="E153" s="33"/>
      <c r="F153" s="33"/>
      <c r="G153" s="6"/>
      <c r="H153" s="6"/>
      <c r="I153" s="6"/>
      <c r="J153" s="6"/>
      <c r="K153" s="6"/>
      <c r="L153" s="6"/>
      <c r="M153" s="35">
        <f>N153</f>
        <v>45742</v>
      </c>
      <c r="N153" s="35">
        <v>45742</v>
      </c>
      <c r="O153" s="6"/>
      <c r="P153" s="6"/>
      <c r="Q153" s="6"/>
      <c r="R153" s="6"/>
    </row>
    <row r="154" spans="1:18" ht="19.5" thickBot="1" x14ac:dyDescent="0.35">
      <c r="A154" s="108" t="s">
        <v>157</v>
      </c>
      <c r="B154" s="10" t="s">
        <v>69</v>
      </c>
      <c r="C154" s="6"/>
      <c r="D154" s="10" t="s">
        <v>31</v>
      </c>
      <c r="E154" s="33"/>
      <c r="F154" s="33"/>
      <c r="G154" s="39">
        <v>1</v>
      </c>
      <c r="H154" s="39">
        <v>1</v>
      </c>
      <c r="I154" s="39">
        <f>R154/Q154</f>
        <v>1</v>
      </c>
      <c r="J154" s="39">
        <f>I154</f>
        <v>1</v>
      </c>
      <c r="K154" s="39">
        <f>H154-J154</f>
        <v>0</v>
      </c>
      <c r="L154" s="10" t="s">
        <v>31</v>
      </c>
      <c r="M154" s="6"/>
      <c r="N154" s="6"/>
      <c r="O154" s="50">
        <v>8000</v>
      </c>
      <c r="P154" s="40" t="s">
        <v>31</v>
      </c>
      <c r="Q154" s="50">
        <f>O154</f>
        <v>8000</v>
      </c>
      <c r="R154" s="50">
        <v>8000</v>
      </c>
    </row>
    <row r="155" spans="1:18" ht="19.5" thickBot="1" x14ac:dyDescent="0.35">
      <c r="A155" s="109"/>
      <c r="B155" s="10" t="s">
        <v>70</v>
      </c>
      <c r="C155" s="6"/>
      <c r="D155" s="6" t="s">
        <v>148</v>
      </c>
      <c r="E155" s="33"/>
      <c r="F155" s="33"/>
      <c r="G155" s="10" t="s">
        <v>31</v>
      </c>
      <c r="H155" s="6"/>
      <c r="I155" s="10" t="s">
        <v>31</v>
      </c>
      <c r="J155" s="6"/>
      <c r="K155" s="6"/>
      <c r="L155" s="10" t="s">
        <v>31</v>
      </c>
      <c r="M155" s="47">
        <f>N155</f>
        <v>45684</v>
      </c>
      <c r="N155" s="47">
        <v>45684</v>
      </c>
      <c r="O155" s="10" t="s">
        <v>31</v>
      </c>
      <c r="P155" s="10" t="s">
        <v>31</v>
      </c>
      <c r="Q155" s="10" t="s">
        <v>31</v>
      </c>
      <c r="R155" s="10" t="s">
        <v>31</v>
      </c>
    </row>
    <row r="156" spans="1:18" ht="19.5" thickBot="1" x14ac:dyDescent="0.35">
      <c r="A156" s="110"/>
      <c r="B156" s="10" t="s">
        <v>70</v>
      </c>
      <c r="C156" s="6"/>
      <c r="D156" s="6" t="s">
        <v>358</v>
      </c>
      <c r="E156" s="33"/>
      <c r="F156" s="33"/>
      <c r="G156" s="6"/>
      <c r="H156" s="6"/>
      <c r="I156" s="6"/>
      <c r="J156" s="6"/>
      <c r="K156" s="6"/>
      <c r="L156" s="6"/>
      <c r="M156" s="35">
        <f>N156</f>
        <v>45735</v>
      </c>
      <c r="N156" s="35">
        <v>45735</v>
      </c>
      <c r="O156" s="6"/>
      <c r="P156" s="6"/>
      <c r="Q156" s="6"/>
      <c r="R156" s="6"/>
    </row>
    <row r="157" spans="1:18" ht="19.5" thickBot="1" x14ac:dyDescent="0.35">
      <c r="A157" s="108" t="s">
        <v>159</v>
      </c>
      <c r="B157" s="10" t="s">
        <v>69</v>
      </c>
      <c r="C157" s="6"/>
      <c r="D157" s="10" t="s">
        <v>31</v>
      </c>
      <c r="E157" s="33"/>
      <c r="F157" s="33"/>
      <c r="G157" s="39">
        <v>1</v>
      </c>
      <c r="H157" s="39">
        <v>1</v>
      </c>
      <c r="I157" s="39">
        <f>R157/Q157</f>
        <v>1</v>
      </c>
      <c r="J157" s="39">
        <f>I157</f>
        <v>1</v>
      </c>
      <c r="K157" s="39">
        <f>H157-J157</f>
        <v>0</v>
      </c>
      <c r="L157" s="10" t="s">
        <v>31</v>
      </c>
      <c r="M157" s="6"/>
      <c r="N157" s="6"/>
      <c r="O157" s="50">
        <v>13600</v>
      </c>
      <c r="P157" s="40" t="s">
        <v>31</v>
      </c>
      <c r="Q157" s="50">
        <f>O157</f>
        <v>13600</v>
      </c>
      <c r="R157" s="50">
        <v>13600</v>
      </c>
    </row>
    <row r="158" spans="1:18" ht="19.5" thickBot="1" x14ac:dyDescent="0.35">
      <c r="A158" s="109"/>
      <c r="B158" s="10" t="s">
        <v>70</v>
      </c>
      <c r="C158" s="6"/>
      <c r="D158" s="6" t="s">
        <v>148</v>
      </c>
      <c r="E158" s="33"/>
      <c r="F158" s="33"/>
      <c r="G158" s="10" t="s">
        <v>31</v>
      </c>
      <c r="H158" s="6"/>
      <c r="I158" s="10" t="s">
        <v>31</v>
      </c>
      <c r="J158" s="6"/>
      <c r="K158" s="6"/>
      <c r="L158" s="10" t="s">
        <v>31</v>
      </c>
      <c r="M158" s="47">
        <f>N158</f>
        <v>45710</v>
      </c>
      <c r="N158" s="47">
        <v>45710</v>
      </c>
      <c r="O158" s="10" t="s">
        <v>31</v>
      </c>
      <c r="P158" s="10" t="s">
        <v>31</v>
      </c>
      <c r="Q158" s="10" t="s">
        <v>31</v>
      </c>
      <c r="R158" s="10" t="s">
        <v>31</v>
      </c>
    </row>
    <row r="159" spans="1:18" ht="19.5" thickBot="1" x14ac:dyDescent="0.35">
      <c r="A159" s="110"/>
      <c r="B159" s="10" t="s">
        <v>70</v>
      </c>
      <c r="C159" s="6"/>
      <c r="D159" s="6" t="s">
        <v>358</v>
      </c>
      <c r="E159" s="33"/>
      <c r="F159" s="33"/>
      <c r="G159" s="6"/>
      <c r="H159" s="6"/>
      <c r="I159" s="6"/>
      <c r="J159" s="6"/>
      <c r="K159" s="6"/>
      <c r="L159" s="6"/>
      <c r="M159" s="35">
        <f>N159</f>
        <v>45712</v>
      </c>
      <c r="N159" s="35">
        <v>45712</v>
      </c>
      <c r="O159" s="6"/>
      <c r="P159" s="6"/>
      <c r="Q159" s="6"/>
      <c r="R159" s="6"/>
    </row>
    <row r="160" spans="1:18" ht="19.5" thickBot="1" x14ac:dyDescent="0.35">
      <c r="A160" s="108" t="s">
        <v>161</v>
      </c>
      <c r="B160" s="10" t="s">
        <v>69</v>
      </c>
      <c r="C160" s="6"/>
      <c r="D160" s="10" t="s">
        <v>31</v>
      </c>
      <c r="E160" s="33"/>
      <c r="F160" s="33"/>
      <c r="G160" s="39">
        <v>1</v>
      </c>
      <c r="H160" s="39">
        <v>1</v>
      </c>
      <c r="I160" s="39">
        <f>R160/Q160</f>
        <v>0.81731656516122231</v>
      </c>
      <c r="J160" s="39">
        <f>I160</f>
        <v>0.81731656516122231</v>
      </c>
      <c r="K160" s="39">
        <f>H160-J160</f>
        <v>0.18268343483877769</v>
      </c>
      <c r="L160" s="10" t="s">
        <v>31</v>
      </c>
      <c r="M160" s="6"/>
      <c r="N160" s="6"/>
      <c r="O160" s="50">
        <v>189645</v>
      </c>
      <c r="P160" s="40" t="s">
        <v>31</v>
      </c>
      <c r="Q160" s="50">
        <f>O160</f>
        <v>189645</v>
      </c>
      <c r="R160" s="50">
        <v>155000</v>
      </c>
    </row>
    <row r="161" spans="1:18" ht="19.5" thickBot="1" x14ac:dyDescent="0.35">
      <c r="A161" s="109"/>
      <c r="B161" s="10" t="s">
        <v>70</v>
      </c>
      <c r="C161" s="6"/>
      <c r="D161" s="6" t="s">
        <v>148</v>
      </c>
      <c r="E161" s="33"/>
      <c r="F161" s="33"/>
      <c r="G161" s="10" t="s">
        <v>31</v>
      </c>
      <c r="H161" s="6"/>
      <c r="I161" s="10" t="s">
        <v>31</v>
      </c>
      <c r="J161" s="6"/>
      <c r="K161" s="6"/>
      <c r="L161" s="10" t="s">
        <v>31</v>
      </c>
      <c r="M161" s="47">
        <v>45677</v>
      </c>
      <c r="N161" s="47">
        <v>45677</v>
      </c>
      <c r="O161" s="10" t="s">
        <v>31</v>
      </c>
      <c r="P161" s="10" t="s">
        <v>31</v>
      </c>
      <c r="Q161" s="10" t="s">
        <v>31</v>
      </c>
      <c r="R161" s="10" t="s">
        <v>31</v>
      </c>
    </row>
    <row r="162" spans="1:18" ht="19.5" thickBot="1" x14ac:dyDescent="0.35">
      <c r="A162" s="110"/>
      <c r="B162" s="10" t="s">
        <v>70</v>
      </c>
      <c r="C162" s="6"/>
      <c r="D162" s="6" t="s">
        <v>358</v>
      </c>
      <c r="E162" s="33"/>
      <c r="F162" s="33"/>
      <c r="G162" s="6"/>
      <c r="H162" s="6"/>
      <c r="I162" s="6"/>
      <c r="J162" s="6"/>
      <c r="K162" s="6"/>
      <c r="L162" s="6"/>
      <c r="M162" s="35">
        <v>45786</v>
      </c>
      <c r="N162" s="35">
        <v>45786</v>
      </c>
      <c r="O162" s="6"/>
      <c r="P162" s="6"/>
      <c r="Q162" s="6"/>
      <c r="R162" s="6"/>
    </row>
    <row r="163" spans="1:18" ht="19.5" thickBot="1" x14ac:dyDescent="0.35">
      <c r="A163" s="108" t="s">
        <v>163</v>
      </c>
      <c r="B163" s="10" t="s">
        <v>69</v>
      </c>
      <c r="C163" s="6"/>
      <c r="D163" s="10" t="s">
        <v>31</v>
      </c>
      <c r="E163" s="33"/>
      <c r="F163" s="33"/>
      <c r="G163" s="39">
        <v>1</v>
      </c>
      <c r="H163" s="39">
        <v>1</v>
      </c>
      <c r="I163" s="39">
        <f>R163/Q163</f>
        <v>1</v>
      </c>
      <c r="J163" s="39">
        <f>I163</f>
        <v>1</v>
      </c>
      <c r="K163" s="39">
        <f>H163-J163</f>
        <v>0</v>
      </c>
      <c r="L163" s="10" t="s">
        <v>31</v>
      </c>
      <c r="M163" s="6"/>
      <c r="N163" s="6"/>
      <c r="O163" s="50">
        <v>150000</v>
      </c>
      <c r="P163" s="40" t="s">
        <v>31</v>
      </c>
      <c r="Q163" s="50">
        <f>O163</f>
        <v>150000</v>
      </c>
      <c r="R163" s="50">
        <v>150000</v>
      </c>
    </row>
    <row r="164" spans="1:18" ht="19.5" thickBot="1" x14ac:dyDescent="0.35">
      <c r="A164" s="109"/>
      <c r="B164" s="10" t="s">
        <v>70</v>
      </c>
      <c r="C164" s="6"/>
      <c r="D164" s="6" t="s">
        <v>148</v>
      </c>
      <c r="E164" s="33"/>
      <c r="F164" s="33"/>
      <c r="G164" s="10" t="s">
        <v>31</v>
      </c>
      <c r="H164" s="6"/>
      <c r="I164" s="10" t="s">
        <v>31</v>
      </c>
      <c r="J164" s="6"/>
      <c r="K164" s="6"/>
      <c r="L164" s="10" t="s">
        <v>31</v>
      </c>
      <c r="M164" s="47">
        <f>N164</f>
        <v>45715</v>
      </c>
      <c r="N164" s="47">
        <v>45715</v>
      </c>
      <c r="O164" s="10" t="s">
        <v>31</v>
      </c>
      <c r="P164" s="10" t="s">
        <v>31</v>
      </c>
      <c r="Q164" s="10" t="s">
        <v>31</v>
      </c>
      <c r="R164" s="10" t="s">
        <v>31</v>
      </c>
    </row>
    <row r="165" spans="1:18" ht="19.5" thickBot="1" x14ac:dyDescent="0.35">
      <c r="A165" s="110"/>
      <c r="B165" s="10" t="s">
        <v>70</v>
      </c>
      <c r="C165" s="6"/>
      <c r="D165" s="6" t="s">
        <v>358</v>
      </c>
      <c r="E165" s="33"/>
      <c r="F165" s="33"/>
      <c r="G165" s="6"/>
      <c r="H165" s="6"/>
      <c r="I165" s="6"/>
      <c r="J165" s="6"/>
      <c r="K165" s="6"/>
      <c r="L165" s="6"/>
      <c r="M165" s="35">
        <f>N165</f>
        <v>45759</v>
      </c>
      <c r="N165" s="48">
        <v>45759</v>
      </c>
      <c r="O165" s="6"/>
      <c r="P165" s="6"/>
      <c r="Q165" s="6"/>
      <c r="R165" s="6"/>
    </row>
    <row r="166" spans="1:18" ht="19.5" thickBot="1" x14ac:dyDescent="0.35">
      <c r="A166" s="108" t="s">
        <v>359</v>
      </c>
      <c r="B166" s="10" t="s">
        <v>69</v>
      </c>
      <c r="C166" s="6"/>
      <c r="D166" s="10" t="s">
        <v>31</v>
      </c>
      <c r="E166" s="33"/>
      <c r="F166" s="33"/>
      <c r="G166" s="39">
        <v>1</v>
      </c>
      <c r="H166" s="39">
        <v>1</v>
      </c>
      <c r="I166" s="39">
        <v>1</v>
      </c>
      <c r="J166" s="39">
        <f>I166</f>
        <v>1</v>
      </c>
      <c r="K166" s="39">
        <f>H166-J166</f>
        <v>0</v>
      </c>
      <c r="L166" s="10" t="s">
        <v>31</v>
      </c>
      <c r="M166" s="6"/>
      <c r="N166" s="6"/>
      <c r="O166" s="50">
        <v>33000</v>
      </c>
      <c r="P166" s="40" t="s">
        <v>31</v>
      </c>
      <c r="Q166" s="50">
        <v>33000</v>
      </c>
      <c r="R166" s="50">
        <v>33000</v>
      </c>
    </row>
    <row r="167" spans="1:18" ht="19.5" thickBot="1" x14ac:dyDescent="0.35">
      <c r="A167" s="109"/>
      <c r="B167" s="10" t="s">
        <v>70</v>
      </c>
      <c r="C167" s="6"/>
      <c r="D167" s="6" t="s">
        <v>148</v>
      </c>
      <c r="E167" s="33"/>
      <c r="F167" s="33"/>
      <c r="G167" s="10" t="s">
        <v>31</v>
      </c>
      <c r="H167" s="6"/>
      <c r="I167" s="10" t="s">
        <v>31</v>
      </c>
      <c r="J167" s="6"/>
      <c r="K167" s="6"/>
      <c r="L167" s="10" t="s">
        <v>31</v>
      </c>
      <c r="M167" s="47">
        <v>45727</v>
      </c>
      <c r="N167" s="47">
        <f>M167</f>
        <v>45727</v>
      </c>
      <c r="O167" s="10" t="s">
        <v>31</v>
      </c>
      <c r="P167" s="10" t="s">
        <v>31</v>
      </c>
      <c r="Q167" s="10" t="s">
        <v>31</v>
      </c>
      <c r="R167" s="10" t="s">
        <v>31</v>
      </c>
    </row>
    <row r="168" spans="1:18" ht="19.5" thickBot="1" x14ac:dyDescent="0.35">
      <c r="A168" s="110"/>
      <c r="B168" s="10" t="s">
        <v>70</v>
      </c>
      <c r="C168" s="6"/>
      <c r="D168" s="6" t="s">
        <v>358</v>
      </c>
      <c r="E168" s="33"/>
      <c r="F168" s="33"/>
      <c r="G168" s="6"/>
      <c r="H168" s="6"/>
      <c r="I168" s="6"/>
      <c r="J168" s="6"/>
      <c r="K168" s="6"/>
      <c r="L168" s="6"/>
      <c r="M168" s="35">
        <v>45796</v>
      </c>
      <c r="N168" s="35">
        <f>M168</f>
        <v>45796</v>
      </c>
      <c r="O168" s="6"/>
      <c r="P168" s="6"/>
      <c r="Q168" s="6"/>
      <c r="R168" s="6"/>
    </row>
    <row r="169" spans="1:18" s="61" customFormat="1" ht="79.900000000000006" customHeight="1" thickBot="1" x14ac:dyDescent="0.35">
      <c r="A169" s="106" t="s">
        <v>170</v>
      </c>
      <c r="B169" s="107"/>
      <c r="C169" s="55"/>
      <c r="D169" s="56" t="s">
        <v>121</v>
      </c>
      <c r="E169" s="57" t="s">
        <v>124</v>
      </c>
      <c r="F169" s="57">
        <v>792</v>
      </c>
      <c r="G169" s="58">
        <f>G170+G172+G174+G176+G178+G180</f>
        <v>7</v>
      </c>
      <c r="H169" s="58">
        <f>H170+H172+H174+H176+H178+H180</f>
        <v>7</v>
      </c>
      <c r="I169" s="58">
        <f>I170+I172+I174+I176+I178+I180</f>
        <v>7</v>
      </c>
      <c r="J169" s="58">
        <f>J170+J172+J174+J176+J178+J180</f>
        <v>7</v>
      </c>
      <c r="K169" s="58">
        <f>K170+K172+K174+K176+K178+K180</f>
        <v>0</v>
      </c>
      <c r="L169" s="59" t="s">
        <v>31</v>
      </c>
      <c r="M169" s="59" t="s">
        <v>31</v>
      </c>
      <c r="N169" s="59" t="s">
        <v>31</v>
      </c>
      <c r="O169" s="93">
        <f>O170+O172+O174+O176+O178+O180</f>
        <v>247993.76</v>
      </c>
      <c r="P169" s="59" t="s">
        <v>31</v>
      </c>
      <c r="Q169" s="60">
        <f>Q170+Q172+Q174+Q176+Q178+Q180</f>
        <v>247993.76</v>
      </c>
      <c r="R169" s="60">
        <f>R170+R172+R174+R176+R178+R180</f>
        <v>247993.76</v>
      </c>
    </row>
    <row r="170" spans="1:18" ht="19.5" thickBot="1" x14ac:dyDescent="0.35">
      <c r="A170" s="108" t="s">
        <v>129</v>
      </c>
      <c r="B170" s="10" t="s">
        <v>69</v>
      </c>
      <c r="C170" s="6"/>
      <c r="D170" s="10" t="s">
        <v>31</v>
      </c>
      <c r="E170" s="33"/>
      <c r="F170" s="33"/>
      <c r="G170" s="6">
        <v>1</v>
      </c>
      <c r="H170" s="6">
        <f>G170</f>
        <v>1</v>
      </c>
      <c r="I170" s="6">
        <f>1</f>
        <v>1</v>
      </c>
      <c r="J170" s="6">
        <f>I170</f>
        <v>1</v>
      </c>
      <c r="K170" s="6">
        <f>G170-I170</f>
        <v>0</v>
      </c>
      <c r="L170" s="10" t="s">
        <v>31</v>
      </c>
      <c r="M170" s="6"/>
      <c r="N170" s="6"/>
      <c r="O170" s="50">
        <v>35427.68</v>
      </c>
      <c r="P170" s="40" t="s">
        <v>31</v>
      </c>
      <c r="Q170" s="50">
        <f>O170</f>
        <v>35427.68</v>
      </c>
      <c r="R170" s="50">
        <v>35427.68</v>
      </c>
    </row>
    <row r="171" spans="1:18" ht="19.5" thickBot="1" x14ac:dyDescent="0.35">
      <c r="A171" s="110"/>
      <c r="B171" s="10" t="s">
        <v>70</v>
      </c>
      <c r="C171" s="6"/>
      <c r="D171" s="38" t="s">
        <v>147</v>
      </c>
      <c r="E171" s="33"/>
      <c r="F171" s="33"/>
      <c r="G171" s="6"/>
      <c r="H171" s="6"/>
      <c r="I171" s="6"/>
      <c r="J171" s="6"/>
      <c r="K171" s="6"/>
      <c r="L171" s="6"/>
      <c r="M171" s="48">
        <v>45747</v>
      </c>
      <c r="N171" s="35">
        <v>45693</v>
      </c>
      <c r="O171" s="6"/>
      <c r="P171" s="6"/>
      <c r="Q171" s="6"/>
      <c r="R171" s="6"/>
    </row>
    <row r="172" spans="1:18" ht="19.5" thickBot="1" x14ac:dyDescent="0.35">
      <c r="A172" s="108" t="s">
        <v>134</v>
      </c>
      <c r="B172" s="10" t="s">
        <v>69</v>
      </c>
      <c r="C172" s="6"/>
      <c r="D172" s="10" t="s">
        <v>31</v>
      </c>
      <c r="E172" s="33"/>
      <c r="F172" s="33"/>
      <c r="G172" s="6">
        <v>1</v>
      </c>
      <c r="H172" s="6">
        <f>G172</f>
        <v>1</v>
      </c>
      <c r="I172" s="6">
        <f>1</f>
        <v>1</v>
      </c>
      <c r="J172" s="6">
        <f>I172</f>
        <v>1</v>
      </c>
      <c r="K172" s="6">
        <f>G172-I172</f>
        <v>0</v>
      </c>
      <c r="L172" s="10" t="s">
        <v>31</v>
      </c>
      <c r="M172" s="6"/>
      <c r="N172" s="6"/>
      <c r="O172" s="50">
        <v>35427.68</v>
      </c>
      <c r="P172" s="40" t="s">
        <v>31</v>
      </c>
      <c r="Q172" s="50">
        <f>O172</f>
        <v>35427.68</v>
      </c>
      <c r="R172" s="50">
        <v>35427.68</v>
      </c>
    </row>
    <row r="173" spans="1:18" ht="19.5" thickBot="1" x14ac:dyDescent="0.35">
      <c r="A173" s="110"/>
      <c r="B173" s="10" t="s">
        <v>70</v>
      </c>
      <c r="C173" s="6"/>
      <c r="D173" s="38" t="s">
        <v>147</v>
      </c>
      <c r="E173" s="33"/>
      <c r="F173" s="33"/>
      <c r="G173" s="6"/>
      <c r="H173" s="6"/>
      <c r="I173" s="6"/>
      <c r="J173" s="6"/>
      <c r="K173" s="6"/>
      <c r="L173" s="6"/>
      <c r="M173" s="48">
        <v>45747</v>
      </c>
      <c r="N173" s="35">
        <v>45688</v>
      </c>
      <c r="O173" s="6"/>
      <c r="P173" s="6"/>
      <c r="Q173" s="6"/>
      <c r="R173" s="6"/>
    </row>
    <row r="174" spans="1:18" ht="19.5" thickBot="1" x14ac:dyDescent="0.35">
      <c r="A174" s="108" t="s">
        <v>139</v>
      </c>
      <c r="B174" s="10" t="s">
        <v>69</v>
      </c>
      <c r="C174" s="6"/>
      <c r="D174" s="10" t="s">
        <v>31</v>
      </c>
      <c r="E174" s="33"/>
      <c r="F174" s="33"/>
      <c r="G174" s="6">
        <v>1</v>
      </c>
      <c r="H174" s="6">
        <f>G174</f>
        <v>1</v>
      </c>
      <c r="I174" s="6">
        <f>1</f>
        <v>1</v>
      </c>
      <c r="J174" s="6">
        <f>I174</f>
        <v>1</v>
      </c>
      <c r="K174" s="6">
        <f>G174-I174</f>
        <v>0</v>
      </c>
      <c r="L174" s="10" t="s">
        <v>31</v>
      </c>
      <c r="M174" s="6"/>
      <c r="N174" s="6"/>
      <c r="O174" s="50">
        <v>35427.68</v>
      </c>
      <c r="P174" s="40" t="s">
        <v>31</v>
      </c>
      <c r="Q174" s="50">
        <f>O174</f>
        <v>35427.68</v>
      </c>
      <c r="R174" s="50">
        <v>35427.68</v>
      </c>
    </row>
    <row r="175" spans="1:18" ht="19.5" thickBot="1" x14ac:dyDescent="0.35">
      <c r="A175" s="110"/>
      <c r="B175" s="10" t="s">
        <v>70</v>
      </c>
      <c r="C175" s="6"/>
      <c r="D175" s="38" t="s">
        <v>147</v>
      </c>
      <c r="E175" s="33"/>
      <c r="F175" s="33"/>
      <c r="G175" s="6"/>
      <c r="H175" s="6"/>
      <c r="I175" s="6"/>
      <c r="J175" s="6"/>
      <c r="K175" s="6"/>
      <c r="L175" s="6"/>
      <c r="M175" s="48">
        <v>45747</v>
      </c>
      <c r="N175" s="35">
        <v>45716</v>
      </c>
      <c r="O175" s="6"/>
      <c r="P175" s="6"/>
      <c r="Q175" s="6"/>
      <c r="R175" s="6"/>
    </row>
    <row r="176" spans="1:18" ht="19.5" thickBot="1" x14ac:dyDescent="0.35">
      <c r="A176" s="108" t="s">
        <v>154</v>
      </c>
      <c r="B176" s="10" t="s">
        <v>69</v>
      </c>
      <c r="C176" s="6"/>
      <c r="D176" s="10" t="s">
        <v>31</v>
      </c>
      <c r="E176" s="33"/>
      <c r="F176" s="33"/>
      <c r="G176" s="6">
        <v>1</v>
      </c>
      <c r="H176" s="6">
        <f>G176</f>
        <v>1</v>
      </c>
      <c r="I176" s="6">
        <f>1</f>
        <v>1</v>
      </c>
      <c r="J176" s="6">
        <f>I176</f>
        <v>1</v>
      </c>
      <c r="K176" s="6">
        <f>G176-I176</f>
        <v>0</v>
      </c>
      <c r="L176" s="10" t="s">
        <v>31</v>
      </c>
      <c r="M176" s="6"/>
      <c r="N176" s="6"/>
      <c r="O176" s="50">
        <v>35427.68</v>
      </c>
      <c r="P176" s="40" t="s">
        <v>31</v>
      </c>
      <c r="Q176" s="50">
        <f>O176</f>
        <v>35427.68</v>
      </c>
      <c r="R176" s="50">
        <v>35427.68</v>
      </c>
    </row>
    <row r="177" spans="1:18" ht="19.5" thickBot="1" x14ac:dyDescent="0.35">
      <c r="A177" s="110"/>
      <c r="B177" s="10" t="s">
        <v>70</v>
      </c>
      <c r="C177" s="6"/>
      <c r="D177" s="38" t="s">
        <v>147</v>
      </c>
      <c r="E177" s="33"/>
      <c r="F177" s="33"/>
      <c r="G177" s="6"/>
      <c r="H177" s="6"/>
      <c r="I177" s="6"/>
      <c r="J177" s="6"/>
      <c r="K177" s="6"/>
      <c r="L177" s="6"/>
      <c r="M177" s="48">
        <v>45747</v>
      </c>
      <c r="N177" s="48">
        <v>45679</v>
      </c>
      <c r="O177" s="6"/>
      <c r="P177" s="6"/>
      <c r="Q177" s="6"/>
      <c r="R177" s="6"/>
    </row>
    <row r="178" spans="1:18" ht="19.5" thickBot="1" x14ac:dyDescent="0.35">
      <c r="A178" s="108" t="s">
        <v>156</v>
      </c>
      <c r="B178" s="10" t="s">
        <v>69</v>
      </c>
      <c r="C178" s="6"/>
      <c r="D178" s="10" t="s">
        <v>31</v>
      </c>
      <c r="E178" s="33"/>
      <c r="F178" s="33"/>
      <c r="G178" s="6">
        <v>2</v>
      </c>
      <c r="H178" s="6">
        <f>G178</f>
        <v>2</v>
      </c>
      <c r="I178" s="6">
        <v>2</v>
      </c>
      <c r="J178" s="6">
        <f>I178</f>
        <v>2</v>
      </c>
      <c r="K178" s="6">
        <f>G178-I178</f>
        <v>0</v>
      </c>
      <c r="L178" s="10" t="s">
        <v>31</v>
      </c>
      <c r="M178" s="6"/>
      <c r="N178" s="6"/>
      <c r="O178" s="50">
        <f>35427.68*2</f>
        <v>70855.360000000001</v>
      </c>
      <c r="P178" s="40" t="s">
        <v>31</v>
      </c>
      <c r="Q178" s="50">
        <f>O178</f>
        <v>70855.360000000001</v>
      </c>
      <c r="R178" s="50">
        <f>35427.68*2</f>
        <v>70855.360000000001</v>
      </c>
    </row>
    <row r="179" spans="1:18" ht="19.5" thickBot="1" x14ac:dyDescent="0.35">
      <c r="A179" s="110"/>
      <c r="B179" s="10" t="s">
        <v>70</v>
      </c>
      <c r="C179" s="6"/>
      <c r="D179" s="38" t="s">
        <v>147</v>
      </c>
      <c r="E179" s="33"/>
      <c r="F179" s="33"/>
      <c r="G179" s="6"/>
      <c r="H179" s="6"/>
      <c r="I179" s="6"/>
      <c r="J179" s="6"/>
      <c r="K179" s="6"/>
      <c r="L179" s="6"/>
      <c r="M179" s="48">
        <v>45747</v>
      </c>
      <c r="N179" s="48">
        <v>45709</v>
      </c>
      <c r="O179" s="6"/>
      <c r="P179" s="6"/>
      <c r="Q179" s="6"/>
      <c r="R179" s="6"/>
    </row>
    <row r="180" spans="1:18" ht="19.5" thickBot="1" x14ac:dyDescent="0.35">
      <c r="A180" s="108" t="s">
        <v>163</v>
      </c>
      <c r="B180" s="10" t="s">
        <v>69</v>
      </c>
      <c r="C180" s="6"/>
      <c r="D180" s="10" t="s">
        <v>31</v>
      </c>
      <c r="E180" s="33"/>
      <c r="F180" s="33"/>
      <c r="G180" s="6">
        <v>1</v>
      </c>
      <c r="H180" s="6">
        <f>G180</f>
        <v>1</v>
      </c>
      <c r="I180" s="6">
        <v>1</v>
      </c>
      <c r="J180" s="6">
        <f>I180</f>
        <v>1</v>
      </c>
      <c r="K180" s="6">
        <f>G180-I180</f>
        <v>0</v>
      </c>
      <c r="L180" s="10" t="s">
        <v>31</v>
      </c>
      <c r="M180" s="6"/>
      <c r="N180" s="6"/>
      <c r="O180" s="50">
        <f>35427.68</f>
        <v>35427.68</v>
      </c>
      <c r="P180" s="40" t="s">
        <v>31</v>
      </c>
      <c r="Q180" s="50">
        <f>O180</f>
        <v>35427.68</v>
      </c>
      <c r="R180" s="50">
        <f>35427.68</f>
        <v>35427.68</v>
      </c>
    </row>
    <row r="181" spans="1:18" ht="19.5" thickBot="1" x14ac:dyDescent="0.35">
      <c r="A181" s="110"/>
      <c r="B181" s="10" t="s">
        <v>70</v>
      </c>
      <c r="C181" s="6"/>
      <c r="D181" s="38" t="s">
        <v>147</v>
      </c>
      <c r="E181" s="33"/>
      <c r="F181" s="33"/>
      <c r="G181" s="6"/>
      <c r="H181" s="6"/>
      <c r="I181" s="6"/>
      <c r="J181" s="6"/>
      <c r="K181" s="6"/>
      <c r="L181" s="6"/>
      <c r="M181" s="48">
        <v>45747</v>
      </c>
      <c r="N181" s="48">
        <v>45712</v>
      </c>
      <c r="O181" s="6"/>
      <c r="P181" s="6"/>
      <c r="Q181" s="6"/>
      <c r="R181" s="6"/>
    </row>
    <row r="182" spans="1:18" s="61" customFormat="1" ht="78.599999999999994" customHeight="1" thickBot="1" x14ac:dyDescent="0.35">
      <c r="A182" s="106" t="s">
        <v>171</v>
      </c>
      <c r="B182" s="107"/>
      <c r="C182" s="55"/>
      <c r="D182" s="56" t="s">
        <v>123</v>
      </c>
      <c r="E182" s="57" t="s">
        <v>125</v>
      </c>
      <c r="F182" s="57">
        <v>744</v>
      </c>
      <c r="G182" s="65">
        <v>1</v>
      </c>
      <c r="H182" s="65">
        <v>1</v>
      </c>
      <c r="I182" s="65">
        <f>R182/Q182</f>
        <v>1</v>
      </c>
      <c r="J182" s="65">
        <f>I182</f>
        <v>1</v>
      </c>
      <c r="K182" s="65">
        <f>H182-J182</f>
        <v>0</v>
      </c>
      <c r="L182" s="59" t="s">
        <v>31</v>
      </c>
      <c r="M182" s="59" t="s">
        <v>31</v>
      </c>
      <c r="N182" s="59" t="s">
        <v>31</v>
      </c>
      <c r="O182" s="93">
        <f>O183+O186+O189+O192</f>
        <v>447100</v>
      </c>
      <c r="P182" s="59" t="s">
        <v>31</v>
      </c>
      <c r="Q182" s="60">
        <f>O182</f>
        <v>447100</v>
      </c>
      <c r="R182" s="60">
        <f>R183+R186+R189+R192</f>
        <v>447100</v>
      </c>
    </row>
    <row r="183" spans="1:18" ht="19.5" thickBot="1" x14ac:dyDescent="0.35">
      <c r="A183" s="108" t="s">
        <v>137</v>
      </c>
      <c r="B183" s="10" t="s">
        <v>69</v>
      </c>
      <c r="C183" s="6"/>
      <c r="D183" s="10" t="s">
        <v>31</v>
      </c>
      <c r="E183" s="33"/>
      <c r="F183" s="33"/>
      <c r="G183" s="39">
        <v>1</v>
      </c>
      <c r="H183" s="39">
        <v>1</v>
      </c>
      <c r="I183" s="39">
        <v>1</v>
      </c>
      <c r="J183" s="39">
        <f>I183</f>
        <v>1</v>
      </c>
      <c r="K183" s="39">
        <f>H183-J183</f>
        <v>0</v>
      </c>
      <c r="L183" s="10" t="s">
        <v>31</v>
      </c>
      <c r="M183" s="6"/>
      <c r="N183" s="6"/>
      <c r="O183" s="50">
        <v>111775</v>
      </c>
      <c r="P183" s="40" t="s">
        <v>31</v>
      </c>
      <c r="Q183" s="50">
        <f>O183</f>
        <v>111775</v>
      </c>
      <c r="R183" s="50">
        <f>Q183</f>
        <v>111775</v>
      </c>
    </row>
    <row r="184" spans="1:18" ht="46.15" customHeight="1" thickBot="1" x14ac:dyDescent="0.35">
      <c r="A184" s="109"/>
      <c r="B184" s="10" t="s">
        <v>70</v>
      </c>
      <c r="C184" s="6"/>
      <c r="D184" s="38" t="s">
        <v>149</v>
      </c>
      <c r="E184" s="33"/>
      <c r="F184" s="33"/>
      <c r="G184" s="10" t="s">
        <v>31</v>
      </c>
      <c r="H184" s="6"/>
      <c r="I184" s="10" t="s">
        <v>31</v>
      </c>
      <c r="J184" s="6"/>
      <c r="K184" s="6"/>
      <c r="L184" s="10" t="s">
        <v>31</v>
      </c>
      <c r="M184" s="35">
        <f>N184</f>
        <v>45716</v>
      </c>
      <c r="N184" s="35">
        <v>45716</v>
      </c>
      <c r="O184" s="10" t="s">
        <v>31</v>
      </c>
      <c r="P184" s="10" t="s">
        <v>31</v>
      </c>
      <c r="Q184" s="10" t="s">
        <v>31</v>
      </c>
      <c r="R184" s="10" t="s">
        <v>31</v>
      </c>
    </row>
    <row r="185" spans="1:18" ht="30.75" thickBot="1" x14ac:dyDescent="0.35">
      <c r="A185" s="110"/>
      <c r="B185" s="10" t="s">
        <v>70</v>
      </c>
      <c r="C185" s="6"/>
      <c r="D185" s="38" t="s">
        <v>150</v>
      </c>
      <c r="E185" s="33"/>
      <c r="F185" s="33"/>
      <c r="G185" s="6"/>
      <c r="H185" s="6"/>
      <c r="I185" s="6"/>
      <c r="J185" s="6"/>
      <c r="K185" s="6"/>
      <c r="L185" s="6"/>
      <c r="M185" s="35">
        <v>45753</v>
      </c>
      <c r="N185" s="35">
        <v>45726</v>
      </c>
      <c r="O185" s="6"/>
      <c r="P185" s="6"/>
      <c r="Q185" s="6"/>
      <c r="R185" s="6"/>
    </row>
    <row r="186" spans="1:18" ht="19.5" thickBot="1" x14ac:dyDescent="0.35">
      <c r="A186" s="108" t="s">
        <v>140</v>
      </c>
      <c r="B186" s="10" t="s">
        <v>69</v>
      </c>
      <c r="C186" s="6"/>
      <c r="D186" s="10" t="s">
        <v>31</v>
      </c>
      <c r="E186" s="33"/>
      <c r="F186" s="33"/>
      <c r="G186" s="39">
        <v>1</v>
      </c>
      <c r="H186" s="39">
        <v>1</v>
      </c>
      <c r="I186" s="39">
        <v>1</v>
      </c>
      <c r="J186" s="39">
        <f>I186</f>
        <v>1</v>
      </c>
      <c r="K186" s="39">
        <f>H186-J186</f>
        <v>0</v>
      </c>
      <c r="L186" s="10" t="s">
        <v>31</v>
      </c>
      <c r="M186" s="6"/>
      <c r="N186" s="6"/>
      <c r="O186" s="50">
        <v>111775</v>
      </c>
      <c r="P186" s="40" t="s">
        <v>31</v>
      </c>
      <c r="Q186" s="50">
        <f>O186</f>
        <v>111775</v>
      </c>
      <c r="R186" s="50">
        <f>Q186</f>
        <v>111775</v>
      </c>
    </row>
    <row r="187" spans="1:18" ht="46.15" customHeight="1" thickBot="1" x14ac:dyDescent="0.35">
      <c r="A187" s="109"/>
      <c r="B187" s="10" t="s">
        <v>70</v>
      </c>
      <c r="C187" s="6"/>
      <c r="D187" s="38" t="s">
        <v>149</v>
      </c>
      <c r="E187" s="33"/>
      <c r="F187" s="33"/>
      <c r="G187" s="10" t="s">
        <v>31</v>
      </c>
      <c r="H187" s="6"/>
      <c r="I187" s="10" t="s">
        <v>31</v>
      </c>
      <c r="J187" s="6"/>
      <c r="K187" s="6"/>
      <c r="L187" s="10" t="s">
        <v>31</v>
      </c>
      <c r="M187" s="35">
        <v>45701</v>
      </c>
      <c r="N187" s="35">
        <v>45701</v>
      </c>
      <c r="O187" s="10" t="s">
        <v>31</v>
      </c>
      <c r="P187" s="10" t="s">
        <v>31</v>
      </c>
      <c r="Q187" s="10" t="s">
        <v>31</v>
      </c>
      <c r="R187" s="10" t="s">
        <v>31</v>
      </c>
    </row>
    <row r="188" spans="1:18" ht="30.75" thickBot="1" x14ac:dyDescent="0.35">
      <c r="A188" s="110"/>
      <c r="B188" s="10" t="s">
        <v>70</v>
      </c>
      <c r="C188" s="6"/>
      <c r="D188" s="38" t="s">
        <v>150</v>
      </c>
      <c r="E188" s="33"/>
      <c r="F188" s="33"/>
      <c r="G188" s="6"/>
      <c r="H188" s="6"/>
      <c r="I188" s="6"/>
      <c r="J188" s="6"/>
      <c r="K188" s="6"/>
      <c r="L188" s="6"/>
      <c r="M188" s="35">
        <v>45746</v>
      </c>
      <c r="N188" s="35">
        <v>45716</v>
      </c>
      <c r="O188" s="6"/>
      <c r="P188" s="6"/>
      <c r="Q188" s="6"/>
      <c r="R188" s="6"/>
    </row>
    <row r="189" spans="1:18" ht="19.5" thickBot="1" x14ac:dyDescent="0.35">
      <c r="A189" s="108" t="s">
        <v>141</v>
      </c>
      <c r="B189" s="10" t="s">
        <v>69</v>
      </c>
      <c r="C189" s="6"/>
      <c r="D189" s="10" t="s">
        <v>31</v>
      </c>
      <c r="E189" s="33"/>
      <c r="F189" s="33"/>
      <c r="G189" s="39">
        <v>1</v>
      </c>
      <c r="H189" s="39">
        <v>1</v>
      </c>
      <c r="I189" s="39">
        <v>1</v>
      </c>
      <c r="J189" s="39">
        <f>I189</f>
        <v>1</v>
      </c>
      <c r="K189" s="39">
        <f>H189-J189</f>
        <v>0</v>
      </c>
      <c r="L189" s="10" t="s">
        <v>31</v>
      </c>
      <c r="M189" s="6"/>
      <c r="N189" s="6"/>
      <c r="O189" s="50">
        <v>111775</v>
      </c>
      <c r="P189" s="40" t="s">
        <v>31</v>
      </c>
      <c r="Q189" s="50">
        <f>O189</f>
        <v>111775</v>
      </c>
      <c r="R189" s="50">
        <f>Q189</f>
        <v>111775</v>
      </c>
    </row>
    <row r="190" spans="1:18" ht="51" customHeight="1" thickBot="1" x14ac:dyDescent="0.35">
      <c r="A190" s="109"/>
      <c r="B190" s="10" t="s">
        <v>70</v>
      </c>
      <c r="C190" s="6"/>
      <c r="D190" s="38" t="s">
        <v>149</v>
      </c>
      <c r="E190" s="33"/>
      <c r="F190" s="33"/>
      <c r="G190" s="10" t="s">
        <v>31</v>
      </c>
      <c r="H190" s="6"/>
      <c r="I190" s="10" t="s">
        <v>31</v>
      </c>
      <c r="J190" s="6"/>
      <c r="K190" s="6"/>
      <c r="L190" s="10" t="s">
        <v>31</v>
      </c>
      <c r="M190" s="35">
        <v>45712</v>
      </c>
      <c r="N190" s="35">
        <v>45712</v>
      </c>
      <c r="O190" s="10" t="s">
        <v>31</v>
      </c>
      <c r="P190" s="10" t="s">
        <v>31</v>
      </c>
      <c r="Q190" s="10" t="s">
        <v>31</v>
      </c>
      <c r="R190" s="10" t="s">
        <v>31</v>
      </c>
    </row>
    <row r="191" spans="1:18" ht="34.15" customHeight="1" thickBot="1" x14ac:dyDescent="0.35">
      <c r="A191" s="110"/>
      <c r="B191" s="10" t="s">
        <v>70</v>
      </c>
      <c r="C191" s="6"/>
      <c r="D191" s="38" t="s">
        <v>150</v>
      </c>
      <c r="E191" s="33"/>
      <c r="F191" s="33"/>
      <c r="G191" s="6"/>
      <c r="H191" s="6"/>
      <c r="I191" s="6"/>
      <c r="J191" s="6"/>
      <c r="K191" s="6"/>
      <c r="L191" s="6"/>
      <c r="M191" s="35">
        <v>45772</v>
      </c>
      <c r="N191" s="35">
        <v>45726</v>
      </c>
      <c r="O191" s="6"/>
      <c r="P191" s="6"/>
      <c r="Q191" s="6"/>
      <c r="R191" s="6"/>
    </row>
    <row r="192" spans="1:18" ht="19.5" thickBot="1" x14ac:dyDescent="0.35">
      <c r="A192" s="108" t="s">
        <v>143</v>
      </c>
      <c r="B192" s="10" t="s">
        <v>69</v>
      </c>
      <c r="C192" s="6"/>
      <c r="D192" s="10" t="s">
        <v>31</v>
      </c>
      <c r="E192" s="33"/>
      <c r="F192" s="33"/>
      <c r="G192" s="39">
        <v>1</v>
      </c>
      <c r="H192" s="39">
        <v>1</v>
      </c>
      <c r="I192" s="39">
        <v>1</v>
      </c>
      <c r="J192" s="39">
        <f>I192</f>
        <v>1</v>
      </c>
      <c r="K192" s="39">
        <f>H192-J192</f>
        <v>0</v>
      </c>
      <c r="L192" s="10" t="s">
        <v>31</v>
      </c>
      <c r="M192" s="6"/>
      <c r="N192" s="6"/>
      <c r="O192" s="50">
        <v>111775</v>
      </c>
      <c r="P192" s="40" t="s">
        <v>31</v>
      </c>
      <c r="Q192" s="50">
        <f>O192</f>
        <v>111775</v>
      </c>
      <c r="R192" s="50">
        <f>Q192</f>
        <v>111775</v>
      </c>
    </row>
    <row r="193" spans="1:18" ht="51" customHeight="1" thickBot="1" x14ac:dyDescent="0.35">
      <c r="A193" s="109"/>
      <c r="B193" s="10" t="s">
        <v>70</v>
      </c>
      <c r="C193" s="6"/>
      <c r="D193" s="38" t="s">
        <v>149</v>
      </c>
      <c r="E193" s="33"/>
      <c r="F193" s="33"/>
      <c r="G193" s="10" t="s">
        <v>31</v>
      </c>
      <c r="H193" s="6"/>
      <c r="I193" s="10" t="s">
        <v>31</v>
      </c>
      <c r="J193" s="6"/>
      <c r="K193" s="6"/>
      <c r="L193" s="10" t="s">
        <v>31</v>
      </c>
      <c r="M193" s="35">
        <v>45695</v>
      </c>
      <c r="N193" s="35">
        <f>M193</f>
        <v>45695</v>
      </c>
      <c r="O193" s="10" t="s">
        <v>31</v>
      </c>
      <c r="P193" s="10" t="s">
        <v>31</v>
      </c>
      <c r="Q193" s="10" t="s">
        <v>31</v>
      </c>
      <c r="R193" s="10" t="s">
        <v>31</v>
      </c>
    </row>
    <row r="194" spans="1:18" ht="34.15" customHeight="1" thickBot="1" x14ac:dyDescent="0.35">
      <c r="A194" s="110"/>
      <c r="B194" s="10" t="s">
        <v>70</v>
      </c>
      <c r="C194" s="6"/>
      <c r="D194" s="38" t="s">
        <v>150</v>
      </c>
      <c r="E194" s="33"/>
      <c r="F194" s="33"/>
      <c r="G194" s="6"/>
      <c r="H194" s="6"/>
      <c r="I194" s="6"/>
      <c r="J194" s="6"/>
      <c r="K194" s="6"/>
      <c r="L194" s="6"/>
      <c r="M194" s="35">
        <v>45740</v>
      </c>
      <c r="N194" s="35">
        <v>45712</v>
      </c>
      <c r="O194" s="6"/>
      <c r="P194" s="6"/>
      <c r="Q194" s="6"/>
      <c r="R194" s="6"/>
    </row>
    <row r="195" spans="1:18" s="61" customFormat="1" ht="73.900000000000006" customHeight="1" thickBot="1" x14ac:dyDescent="0.35">
      <c r="A195" s="106" t="s">
        <v>172</v>
      </c>
      <c r="B195" s="107"/>
      <c r="C195" s="55"/>
      <c r="D195" s="56" t="s">
        <v>151</v>
      </c>
      <c r="E195" s="57" t="s">
        <v>125</v>
      </c>
      <c r="F195" s="57">
        <v>744</v>
      </c>
      <c r="G195" s="65">
        <v>1</v>
      </c>
      <c r="H195" s="65">
        <v>1</v>
      </c>
      <c r="I195" s="65">
        <f>R195/Q195</f>
        <v>8.3465915783100031E-2</v>
      </c>
      <c r="J195" s="65">
        <f>I195</f>
        <v>8.3465915783100031E-2</v>
      </c>
      <c r="K195" s="65">
        <f>H195-J195</f>
        <v>0.91653408421689997</v>
      </c>
      <c r="L195" s="59" t="s">
        <v>31</v>
      </c>
      <c r="M195" s="59" t="s">
        <v>31</v>
      </c>
      <c r="N195" s="59" t="s">
        <v>31</v>
      </c>
      <c r="O195" s="93">
        <f>O196+O199+O202+O205+O208+O211+O214+O217+O220</f>
        <v>16641042.420000002</v>
      </c>
      <c r="P195" s="59" t="s">
        <v>31</v>
      </c>
      <c r="Q195" s="60">
        <f t="shared" ref="Q195:R195" si="1">Q196+Q199+Q202+Q205+Q208+Q211+Q214+Q217+Q220</f>
        <v>16641003.420000002</v>
      </c>
      <c r="R195" s="60">
        <f t="shared" si="1"/>
        <v>1388956.5899999999</v>
      </c>
    </row>
    <row r="196" spans="1:18" ht="19.5" thickBot="1" x14ac:dyDescent="0.35">
      <c r="A196" s="108" t="s">
        <v>139</v>
      </c>
      <c r="B196" s="10" t="s">
        <v>69</v>
      </c>
      <c r="C196" s="6"/>
      <c r="D196" s="43" t="s">
        <v>31</v>
      </c>
      <c r="E196" s="33"/>
      <c r="F196" s="33"/>
      <c r="G196" s="39">
        <v>1</v>
      </c>
      <c r="H196" s="39">
        <v>1</v>
      </c>
      <c r="I196" s="39">
        <f>R196/Q196</f>
        <v>0</v>
      </c>
      <c r="J196" s="39">
        <f>I196</f>
        <v>0</v>
      </c>
      <c r="K196" s="39">
        <f>H196-J196</f>
        <v>1</v>
      </c>
      <c r="L196" s="10" t="s">
        <v>31</v>
      </c>
      <c r="M196" s="6"/>
      <c r="N196" s="6"/>
      <c r="O196" s="50">
        <f>121069+809420.1+810.23</f>
        <v>931299.33</v>
      </c>
      <c r="P196" s="40" t="s">
        <v>31</v>
      </c>
      <c r="Q196" s="50">
        <f>O196</f>
        <v>931299.33</v>
      </c>
      <c r="R196" s="50">
        <v>0</v>
      </c>
    </row>
    <row r="197" spans="1:18" ht="104.45" customHeight="1" thickBot="1" x14ac:dyDescent="0.35">
      <c r="A197" s="109"/>
      <c r="B197" s="10" t="s">
        <v>70</v>
      </c>
      <c r="C197" s="6"/>
      <c r="D197" s="44" t="s">
        <v>153</v>
      </c>
      <c r="E197" s="33"/>
      <c r="F197" s="33"/>
      <c r="G197" s="10" t="s">
        <v>31</v>
      </c>
      <c r="H197" s="6"/>
      <c r="I197" s="10" t="s">
        <v>31</v>
      </c>
      <c r="J197" s="6"/>
      <c r="K197" s="6"/>
      <c r="L197" s="10" t="s">
        <v>31</v>
      </c>
      <c r="M197" s="35">
        <v>45716</v>
      </c>
      <c r="N197" s="35">
        <v>45715</v>
      </c>
      <c r="O197" s="10" t="s">
        <v>31</v>
      </c>
      <c r="P197" s="10" t="s">
        <v>31</v>
      </c>
      <c r="Q197" s="10" t="s">
        <v>31</v>
      </c>
      <c r="R197" s="10" t="s">
        <v>31</v>
      </c>
    </row>
    <row r="198" spans="1:18" ht="19.5" thickBot="1" x14ac:dyDescent="0.35">
      <c r="A198" s="110"/>
      <c r="B198" s="10" t="s">
        <v>70</v>
      </c>
      <c r="C198" s="6"/>
      <c r="D198" s="45" t="s">
        <v>152</v>
      </c>
      <c r="E198" s="33"/>
      <c r="F198" s="33"/>
      <c r="G198" s="6"/>
      <c r="H198" s="6"/>
      <c r="I198" s="6"/>
      <c r="J198" s="6"/>
      <c r="K198" s="6"/>
      <c r="L198" s="6"/>
      <c r="M198" s="46">
        <v>45900</v>
      </c>
      <c r="N198" s="46">
        <v>45869</v>
      </c>
      <c r="O198" s="6"/>
      <c r="P198" s="6"/>
      <c r="Q198" s="6"/>
      <c r="R198" s="6"/>
    </row>
    <row r="199" spans="1:18" ht="19.5" thickBot="1" x14ac:dyDescent="0.35">
      <c r="A199" s="108" t="s">
        <v>142</v>
      </c>
      <c r="B199" s="10" t="s">
        <v>69</v>
      </c>
      <c r="C199" s="6"/>
      <c r="D199" s="43" t="s">
        <v>31</v>
      </c>
      <c r="E199" s="33"/>
      <c r="F199" s="33"/>
      <c r="G199" s="39">
        <v>1</v>
      </c>
      <c r="H199" s="39">
        <v>1</v>
      </c>
      <c r="I199" s="39">
        <f>R199/Q199</f>
        <v>0</v>
      </c>
      <c r="J199" s="39">
        <f>I199</f>
        <v>0</v>
      </c>
      <c r="K199" s="39">
        <f>H199-J199</f>
        <v>1</v>
      </c>
      <c r="L199" s="10" t="s">
        <v>31</v>
      </c>
      <c r="M199" s="6"/>
      <c r="N199" s="6"/>
      <c r="O199" s="50">
        <f>20023.15+180028.09+180.21</f>
        <v>200231.44999999998</v>
      </c>
      <c r="P199" s="40" t="s">
        <v>31</v>
      </c>
      <c r="Q199" s="50">
        <f>O199</f>
        <v>200231.44999999998</v>
      </c>
      <c r="R199" s="50">
        <v>0</v>
      </c>
    </row>
    <row r="200" spans="1:18" ht="55.15" customHeight="1" thickBot="1" x14ac:dyDescent="0.35">
      <c r="A200" s="109"/>
      <c r="B200" s="10" t="s">
        <v>70</v>
      </c>
      <c r="C200" s="6"/>
      <c r="D200" s="44" t="s">
        <v>153</v>
      </c>
      <c r="E200" s="33"/>
      <c r="F200" s="33"/>
      <c r="G200" s="10" t="s">
        <v>31</v>
      </c>
      <c r="H200" s="6"/>
      <c r="I200" s="10" t="s">
        <v>31</v>
      </c>
      <c r="J200" s="6"/>
      <c r="K200" s="6"/>
      <c r="L200" s="10" t="s">
        <v>31</v>
      </c>
      <c r="M200" s="35">
        <v>45716</v>
      </c>
      <c r="N200" s="35">
        <v>45700</v>
      </c>
      <c r="O200" s="10" t="s">
        <v>31</v>
      </c>
      <c r="P200" s="10" t="s">
        <v>31</v>
      </c>
      <c r="Q200" s="10" t="s">
        <v>31</v>
      </c>
      <c r="R200" s="10" t="s">
        <v>31</v>
      </c>
    </row>
    <row r="201" spans="1:18" ht="19.5" thickBot="1" x14ac:dyDescent="0.35">
      <c r="A201" s="110"/>
      <c r="B201" s="10" t="s">
        <v>70</v>
      </c>
      <c r="C201" s="6"/>
      <c r="D201" s="45" t="s">
        <v>152</v>
      </c>
      <c r="E201" s="33"/>
      <c r="F201" s="33"/>
      <c r="G201" s="6"/>
      <c r="H201" s="6"/>
      <c r="I201" s="6"/>
      <c r="J201" s="6"/>
      <c r="K201" s="6"/>
      <c r="L201" s="6"/>
      <c r="M201" s="46">
        <v>45900</v>
      </c>
      <c r="N201" s="46">
        <v>45842</v>
      </c>
      <c r="O201" s="6"/>
      <c r="P201" s="6"/>
      <c r="Q201" s="6"/>
      <c r="R201" s="6"/>
    </row>
    <row r="202" spans="1:18" ht="19.5" thickBot="1" x14ac:dyDescent="0.35">
      <c r="A202" s="108" t="s">
        <v>144</v>
      </c>
      <c r="B202" s="10" t="s">
        <v>69</v>
      </c>
      <c r="C202" s="6"/>
      <c r="D202" s="43" t="s">
        <v>31</v>
      </c>
      <c r="E202" s="33"/>
      <c r="F202" s="33"/>
      <c r="G202" s="39">
        <v>1</v>
      </c>
      <c r="H202" s="39">
        <v>1</v>
      </c>
      <c r="I202" s="39">
        <v>1</v>
      </c>
      <c r="J202" s="39">
        <f>I202</f>
        <v>1</v>
      </c>
      <c r="K202" s="39">
        <f>H202-J202</f>
        <v>0</v>
      </c>
      <c r="L202" s="10" t="s">
        <v>31</v>
      </c>
      <c r="M202" s="6"/>
      <c r="N202" s="6"/>
      <c r="O202" s="50">
        <f>24000+214111.26+214.33</f>
        <v>238325.59</v>
      </c>
      <c r="P202" s="40" t="s">
        <v>31</v>
      </c>
      <c r="Q202" s="50">
        <f>O202</f>
        <v>238325.59</v>
      </c>
      <c r="R202" s="50">
        <f>Q202</f>
        <v>238325.59</v>
      </c>
    </row>
    <row r="203" spans="1:18" ht="45.75" thickBot="1" x14ac:dyDescent="0.35">
      <c r="A203" s="109"/>
      <c r="B203" s="10" t="s">
        <v>70</v>
      </c>
      <c r="C203" s="6"/>
      <c r="D203" s="44" t="s">
        <v>153</v>
      </c>
      <c r="E203" s="33"/>
      <c r="F203" s="33"/>
      <c r="G203" s="10" t="s">
        <v>31</v>
      </c>
      <c r="H203" s="6"/>
      <c r="I203" s="10" t="s">
        <v>31</v>
      </c>
      <c r="J203" s="6"/>
      <c r="K203" s="6"/>
      <c r="L203" s="10" t="s">
        <v>31</v>
      </c>
      <c r="M203" s="48">
        <v>45716</v>
      </c>
      <c r="N203" s="48">
        <v>45716</v>
      </c>
      <c r="O203" s="10" t="s">
        <v>31</v>
      </c>
      <c r="P203" s="10" t="s">
        <v>31</v>
      </c>
      <c r="Q203" s="10" t="s">
        <v>31</v>
      </c>
      <c r="R203" s="10" t="s">
        <v>31</v>
      </c>
    </row>
    <row r="204" spans="1:18" ht="19.5" thickBot="1" x14ac:dyDescent="0.35">
      <c r="A204" s="110"/>
      <c r="B204" s="10" t="s">
        <v>70</v>
      </c>
      <c r="C204" s="6"/>
      <c r="D204" s="45" t="s">
        <v>152</v>
      </c>
      <c r="E204" s="33"/>
      <c r="F204" s="33"/>
      <c r="G204" s="6"/>
      <c r="H204" s="6"/>
      <c r="I204" s="6"/>
      <c r="J204" s="6"/>
      <c r="K204" s="6"/>
      <c r="L204" s="6"/>
      <c r="M204" s="46">
        <v>45900</v>
      </c>
      <c r="N204" s="35">
        <v>45833</v>
      </c>
      <c r="O204" s="6"/>
      <c r="P204" s="6"/>
      <c r="Q204" s="6"/>
      <c r="R204" s="6"/>
    </row>
    <row r="205" spans="1:18" ht="19.5" thickBot="1" x14ac:dyDescent="0.35">
      <c r="A205" s="108" t="s">
        <v>156</v>
      </c>
      <c r="B205" s="10" t="s">
        <v>69</v>
      </c>
      <c r="C205" s="6"/>
      <c r="D205" s="43" t="s">
        <v>31</v>
      </c>
      <c r="E205" s="33"/>
      <c r="F205" s="33"/>
      <c r="G205" s="39">
        <v>1</v>
      </c>
      <c r="H205" s="39">
        <v>1</v>
      </c>
      <c r="I205" s="39">
        <f>R205/Q205</f>
        <v>0</v>
      </c>
      <c r="J205" s="39">
        <f>I205</f>
        <v>0</v>
      </c>
      <c r="K205" s="39">
        <f>H205-J205</f>
        <v>1</v>
      </c>
      <c r="L205" s="10" t="s">
        <v>31</v>
      </c>
      <c r="M205" s="6"/>
      <c r="N205" s="6"/>
      <c r="O205" s="50">
        <f>330000+2967030+2970</f>
        <v>3300000</v>
      </c>
      <c r="P205" s="40" t="s">
        <v>31</v>
      </c>
      <c r="Q205" s="50">
        <f>O205</f>
        <v>3300000</v>
      </c>
      <c r="R205" s="50">
        <v>0</v>
      </c>
    </row>
    <row r="206" spans="1:18" ht="45.75" thickBot="1" x14ac:dyDescent="0.35">
      <c r="A206" s="109"/>
      <c r="B206" s="10" t="s">
        <v>70</v>
      </c>
      <c r="C206" s="6"/>
      <c r="D206" s="44" t="s">
        <v>153</v>
      </c>
      <c r="E206" s="33"/>
      <c r="F206" s="33"/>
      <c r="G206" s="10" t="s">
        <v>31</v>
      </c>
      <c r="H206" s="6"/>
      <c r="I206" s="10" t="s">
        <v>31</v>
      </c>
      <c r="J206" s="6"/>
      <c r="K206" s="6"/>
      <c r="L206" s="10" t="s">
        <v>31</v>
      </c>
      <c r="M206" s="48">
        <v>45716</v>
      </c>
      <c r="N206" s="48">
        <v>45719</v>
      </c>
      <c r="O206" s="10" t="s">
        <v>31</v>
      </c>
      <c r="P206" s="10" t="s">
        <v>31</v>
      </c>
      <c r="Q206" s="10" t="s">
        <v>31</v>
      </c>
      <c r="R206" s="10" t="s">
        <v>31</v>
      </c>
    </row>
    <row r="207" spans="1:18" ht="19.5" thickBot="1" x14ac:dyDescent="0.35">
      <c r="A207" s="110"/>
      <c r="B207" s="10" t="s">
        <v>70</v>
      </c>
      <c r="C207" s="6"/>
      <c r="D207" s="45" t="s">
        <v>152</v>
      </c>
      <c r="E207" s="33"/>
      <c r="F207" s="33"/>
      <c r="G207" s="6"/>
      <c r="H207" s="6"/>
      <c r="I207" s="6"/>
      <c r="J207" s="6"/>
      <c r="K207" s="6"/>
      <c r="L207" s="6"/>
      <c r="M207" s="46">
        <f>N207</f>
        <v>45884</v>
      </c>
      <c r="N207" s="46">
        <v>45884</v>
      </c>
      <c r="O207" s="6"/>
      <c r="P207" s="6"/>
      <c r="Q207" s="6"/>
      <c r="R207" s="6"/>
    </row>
    <row r="208" spans="1:18" ht="19.5" thickBot="1" x14ac:dyDescent="0.35">
      <c r="A208" s="108" t="s">
        <v>157</v>
      </c>
      <c r="B208" s="10" t="s">
        <v>69</v>
      </c>
      <c r="C208" s="6"/>
      <c r="D208" s="43" t="s">
        <v>31</v>
      </c>
      <c r="E208" s="33"/>
      <c r="F208" s="33"/>
      <c r="G208" s="39">
        <v>1</v>
      </c>
      <c r="H208" s="39">
        <v>1</v>
      </c>
      <c r="I208" s="39">
        <v>1</v>
      </c>
      <c r="J208" s="39">
        <f>I208</f>
        <v>1</v>
      </c>
      <c r="K208" s="39">
        <f>H208-J208</f>
        <v>0</v>
      </c>
      <c r="L208" s="10" t="s">
        <v>31</v>
      </c>
      <c r="M208" s="6"/>
      <c r="N208" s="6"/>
      <c r="O208" s="50">
        <f>63920.1+574705.62+575.28</f>
        <v>639201</v>
      </c>
      <c r="P208" s="40" t="s">
        <v>31</v>
      </c>
      <c r="Q208" s="50">
        <f>O208</f>
        <v>639201</v>
      </c>
      <c r="R208" s="50">
        <f>Q208</f>
        <v>639201</v>
      </c>
    </row>
    <row r="209" spans="1:18" ht="102" customHeight="1" thickBot="1" x14ac:dyDescent="0.35">
      <c r="A209" s="109"/>
      <c r="B209" s="10" t="s">
        <v>70</v>
      </c>
      <c r="C209" s="6"/>
      <c r="D209" s="44" t="s">
        <v>153</v>
      </c>
      <c r="E209" s="33"/>
      <c r="F209" s="33"/>
      <c r="G209" s="10" t="s">
        <v>31</v>
      </c>
      <c r="H209" s="6"/>
      <c r="I209" s="10" t="s">
        <v>31</v>
      </c>
      <c r="J209" s="6"/>
      <c r="K209" s="6"/>
      <c r="L209" s="10" t="s">
        <v>31</v>
      </c>
      <c r="M209" s="48">
        <v>45716</v>
      </c>
      <c r="N209" s="48">
        <v>45700</v>
      </c>
      <c r="O209" s="10" t="s">
        <v>31</v>
      </c>
      <c r="P209" s="10" t="s">
        <v>31</v>
      </c>
      <c r="Q209" s="10" t="s">
        <v>31</v>
      </c>
      <c r="R209" s="10" t="s">
        <v>31</v>
      </c>
    </row>
    <row r="210" spans="1:18" ht="19.5" thickBot="1" x14ac:dyDescent="0.35">
      <c r="A210" s="110"/>
      <c r="B210" s="10" t="s">
        <v>70</v>
      </c>
      <c r="C210" s="6"/>
      <c r="D210" s="45" t="s">
        <v>152</v>
      </c>
      <c r="E210" s="33"/>
      <c r="F210" s="33"/>
      <c r="G210" s="6"/>
      <c r="H210" s="6"/>
      <c r="I210" s="6"/>
      <c r="J210" s="6"/>
      <c r="K210" s="6"/>
      <c r="L210" s="6"/>
      <c r="M210" s="46">
        <v>45900</v>
      </c>
      <c r="N210" s="46">
        <v>45804</v>
      </c>
      <c r="O210" s="6"/>
      <c r="P210" s="6"/>
      <c r="Q210" s="6"/>
      <c r="R210" s="6"/>
    </row>
    <row r="211" spans="1:18" ht="19.5" thickBot="1" x14ac:dyDescent="0.35">
      <c r="A211" s="108" t="s">
        <v>158</v>
      </c>
      <c r="B211" s="10" t="s">
        <v>69</v>
      </c>
      <c r="C211" s="6"/>
      <c r="D211" s="43" t="s">
        <v>31</v>
      </c>
      <c r="E211" s="33"/>
      <c r="F211" s="33"/>
      <c r="G211" s="39">
        <v>1</v>
      </c>
      <c r="H211" s="39">
        <v>1</v>
      </c>
      <c r="I211" s="39">
        <v>1</v>
      </c>
      <c r="J211" s="39">
        <f>I211</f>
        <v>1</v>
      </c>
      <c r="K211" s="39">
        <f>H211-J211</f>
        <v>0</v>
      </c>
      <c r="L211" s="10" t="s">
        <v>31</v>
      </c>
      <c r="M211" s="6"/>
      <c r="N211" s="6"/>
      <c r="O211" s="50">
        <f>51700+459270.27+459.73</f>
        <v>511430</v>
      </c>
      <c r="P211" s="40" t="s">
        <v>31</v>
      </c>
      <c r="Q211" s="50">
        <f>O211</f>
        <v>511430</v>
      </c>
      <c r="R211" s="50">
        <f>Q211</f>
        <v>511430</v>
      </c>
    </row>
    <row r="212" spans="1:18" ht="45.75" thickBot="1" x14ac:dyDescent="0.35">
      <c r="A212" s="109"/>
      <c r="B212" s="10" t="s">
        <v>70</v>
      </c>
      <c r="C212" s="6"/>
      <c r="D212" s="44" t="s">
        <v>153</v>
      </c>
      <c r="E212" s="33"/>
      <c r="F212" s="33"/>
      <c r="G212" s="10" t="s">
        <v>31</v>
      </c>
      <c r="H212" s="6"/>
      <c r="I212" s="10" t="s">
        <v>31</v>
      </c>
      <c r="J212" s="6"/>
      <c r="K212" s="6"/>
      <c r="L212" s="10" t="s">
        <v>31</v>
      </c>
      <c r="M212" s="48">
        <f>N212</f>
        <v>45705</v>
      </c>
      <c r="N212" s="48">
        <v>45705</v>
      </c>
      <c r="O212" s="10" t="s">
        <v>31</v>
      </c>
      <c r="P212" s="10" t="s">
        <v>31</v>
      </c>
      <c r="Q212" s="10" t="s">
        <v>31</v>
      </c>
      <c r="R212" s="10" t="s">
        <v>31</v>
      </c>
    </row>
    <row r="213" spans="1:18" ht="19.5" thickBot="1" x14ac:dyDescent="0.35">
      <c r="A213" s="110"/>
      <c r="B213" s="10" t="s">
        <v>70</v>
      </c>
      <c r="C213" s="6"/>
      <c r="D213" s="45" t="s">
        <v>152</v>
      </c>
      <c r="E213" s="33"/>
      <c r="F213" s="33"/>
      <c r="G213" s="6"/>
      <c r="H213" s="6"/>
      <c r="I213" s="6"/>
      <c r="J213" s="6"/>
      <c r="K213" s="6"/>
      <c r="L213" s="6"/>
      <c r="M213" s="46">
        <f>N213</f>
        <v>45744</v>
      </c>
      <c r="N213" s="46">
        <v>45744</v>
      </c>
      <c r="O213" s="6"/>
      <c r="P213" s="6"/>
      <c r="Q213" s="6"/>
      <c r="R213" s="6"/>
    </row>
    <row r="214" spans="1:18" ht="19.5" thickBot="1" x14ac:dyDescent="0.35">
      <c r="A214" s="108" t="s">
        <v>160</v>
      </c>
      <c r="B214" s="10" t="s">
        <v>69</v>
      </c>
      <c r="C214" s="6"/>
      <c r="D214" s="43" t="s">
        <v>31</v>
      </c>
      <c r="E214" s="33"/>
      <c r="F214" s="33"/>
      <c r="G214" s="39">
        <v>1</v>
      </c>
      <c r="H214" s="39">
        <v>1</v>
      </c>
      <c r="I214" s="39">
        <v>1</v>
      </c>
      <c r="J214" s="39">
        <f>I214</f>
        <v>1</v>
      </c>
      <c r="K214" s="39">
        <f>H214-J214</f>
        <v>0</v>
      </c>
      <c r="L214" s="10" t="s">
        <v>31</v>
      </c>
      <c r="M214" s="6"/>
      <c r="N214" s="6"/>
      <c r="O214" s="50">
        <f>55566.4+499597.5+500.1</f>
        <v>555664</v>
      </c>
      <c r="P214" s="40" t="s">
        <v>31</v>
      </c>
      <c r="Q214" s="50">
        <f>O214</f>
        <v>555664</v>
      </c>
      <c r="R214" s="50">
        <v>0</v>
      </c>
    </row>
    <row r="215" spans="1:18" ht="45.75" thickBot="1" x14ac:dyDescent="0.35">
      <c r="A215" s="109"/>
      <c r="B215" s="10" t="s">
        <v>70</v>
      </c>
      <c r="C215" s="6"/>
      <c r="D215" s="44" t="s">
        <v>153</v>
      </c>
      <c r="E215" s="33"/>
      <c r="F215" s="33"/>
      <c r="G215" s="10" t="s">
        <v>31</v>
      </c>
      <c r="H215" s="6"/>
      <c r="I215" s="10" t="s">
        <v>31</v>
      </c>
      <c r="J215" s="6"/>
      <c r="K215" s="6"/>
      <c r="L215" s="10" t="s">
        <v>31</v>
      </c>
      <c r="M215" s="48">
        <f>N215</f>
        <v>45705</v>
      </c>
      <c r="N215" s="48">
        <v>45705</v>
      </c>
      <c r="O215" s="10" t="s">
        <v>31</v>
      </c>
      <c r="P215" s="10" t="s">
        <v>31</v>
      </c>
      <c r="Q215" s="10" t="s">
        <v>31</v>
      </c>
      <c r="R215" s="10" t="s">
        <v>31</v>
      </c>
    </row>
    <row r="216" spans="1:18" ht="19.5" thickBot="1" x14ac:dyDescent="0.35">
      <c r="A216" s="110"/>
      <c r="B216" s="10" t="s">
        <v>70</v>
      </c>
      <c r="C216" s="6"/>
      <c r="D216" s="45" t="s">
        <v>152</v>
      </c>
      <c r="E216" s="33"/>
      <c r="F216" s="33"/>
      <c r="G216" s="6"/>
      <c r="H216" s="6"/>
      <c r="I216" s="6"/>
      <c r="J216" s="6"/>
      <c r="K216" s="6"/>
      <c r="L216" s="6"/>
      <c r="M216" s="46">
        <v>45838</v>
      </c>
      <c r="N216" s="46">
        <v>45838</v>
      </c>
      <c r="O216" s="6"/>
      <c r="P216" s="6"/>
      <c r="Q216" s="6"/>
      <c r="R216" s="6"/>
    </row>
    <row r="217" spans="1:18" ht="19.5" thickBot="1" x14ac:dyDescent="0.35">
      <c r="A217" s="108" t="s">
        <v>161</v>
      </c>
      <c r="B217" s="10" t="s">
        <v>69</v>
      </c>
      <c r="C217" s="6"/>
      <c r="D217" s="43" t="s">
        <v>31</v>
      </c>
      <c r="E217" s="33"/>
      <c r="F217" s="33"/>
      <c r="G217" s="39">
        <v>1</v>
      </c>
      <c r="H217" s="39">
        <v>1</v>
      </c>
      <c r="I217" s="39">
        <f>R217/Q217</f>
        <v>0</v>
      </c>
      <c r="J217" s="39">
        <f>I217</f>
        <v>0</v>
      </c>
      <c r="K217" s="39">
        <f>H217-J217</f>
        <v>1</v>
      </c>
      <c r="L217" s="10" t="s">
        <v>31</v>
      </c>
      <c r="M217" s="6"/>
      <c r="N217" s="6"/>
      <c r="O217" s="50">
        <f>380000+3355534.11+3358.89</f>
        <v>3738893</v>
      </c>
      <c r="P217" s="40" t="s">
        <v>31</v>
      </c>
      <c r="Q217" s="50">
        <f>O217</f>
        <v>3738893</v>
      </c>
      <c r="R217" s="50">
        <v>0</v>
      </c>
    </row>
    <row r="218" spans="1:18" ht="45.75" thickBot="1" x14ac:dyDescent="0.35">
      <c r="A218" s="109"/>
      <c r="B218" s="10" t="s">
        <v>70</v>
      </c>
      <c r="C218" s="6"/>
      <c r="D218" s="44" t="s">
        <v>153</v>
      </c>
      <c r="E218" s="33"/>
      <c r="F218" s="33"/>
      <c r="G218" s="10" t="s">
        <v>31</v>
      </c>
      <c r="H218" s="6"/>
      <c r="I218" s="10" t="s">
        <v>31</v>
      </c>
      <c r="J218" s="6"/>
      <c r="K218" s="6"/>
      <c r="L218" s="10" t="s">
        <v>31</v>
      </c>
      <c r="M218" s="48">
        <v>45716</v>
      </c>
      <c r="N218" s="48">
        <v>45715</v>
      </c>
      <c r="O218" s="10" t="s">
        <v>31</v>
      </c>
      <c r="P218" s="10" t="s">
        <v>31</v>
      </c>
      <c r="Q218" s="10" t="s">
        <v>31</v>
      </c>
      <c r="R218" s="10" t="s">
        <v>31</v>
      </c>
    </row>
    <row r="219" spans="1:18" ht="19.5" thickBot="1" x14ac:dyDescent="0.35">
      <c r="A219" s="110"/>
      <c r="B219" s="10" t="s">
        <v>70</v>
      </c>
      <c r="C219" s="6"/>
      <c r="D219" s="45" t="s">
        <v>152</v>
      </c>
      <c r="E219" s="33"/>
      <c r="F219" s="33"/>
      <c r="G219" s="6"/>
      <c r="H219" s="6"/>
      <c r="I219" s="6"/>
      <c r="J219" s="6"/>
      <c r="K219" s="6"/>
      <c r="L219" s="6"/>
      <c r="M219" s="46">
        <v>45889</v>
      </c>
      <c r="N219" s="46">
        <v>45889</v>
      </c>
      <c r="O219" s="6"/>
      <c r="P219" s="6"/>
      <c r="Q219" s="6"/>
      <c r="R219" s="6"/>
    </row>
    <row r="220" spans="1:18" ht="19.5" thickBot="1" x14ac:dyDescent="0.35">
      <c r="A220" s="108" t="s">
        <v>163</v>
      </c>
      <c r="B220" s="10" t="s">
        <v>69</v>
      </c>
      <c r="C220" s="6"/>
      <c r="D220" s="43" t="s">
        <v>31</v>
      </c>
      <c r="E220" s="33"/>
      <c r="F220" s="33"/>
      <c r="G220" s="39">
        <v>1</v>
      </c>
      <c r="H220" s="39">
        <v>1</v>
      </c>
      <c r="I220" s="39">
        <v>0.86</v>
      </c>
      <c r="J220" s="39">
        <f>I220</f>
        <v>0.86</v>
      </c>
      <c r="K220" s="39">
        <f>H220-J220</f>
        <v>0.14000000000000001</v>
      </c>
      <c r="L220" s="10" t="s">
        <v>31</v>
      </c>
      <c r="M220" s="6"/>
      <c r="N220" s="6"/>
      <c r="O220" s="50">
        <v>6525998.0499999998</v>
      </c>
      <c r="P220" s="40" t="s">
        <v>31</v>
      </c>
      <c r="Q220" s="50">
        <f>2478.79+2476307.31+278996.05+3390.18+3386786.72+378000</f>
        <v>6525959.0500000007</v>
      </c>
      <c r="R220" s="50">
        <v>0</v>
      </c>
    </row>
    <row r="221" spans="1:18" ht="45.75" thickBot="1" x14ac:dyDescent="0.35">
      <c r="A221" s="109"/>
      <c r="B221" s="10" t="s">
        <v>70</v>
      </c>
      <c r="C221" s="6"/>
      <c r="D221" s="44" t="s">
        <v>153</v>
      </c>
      <c r="E221" s="33"/>
      <c r="F221" s="33"/>
      <c r="G221" s="10" t="s">
        <v>31</v>
      </c>
      <c r="H221" s="6"/>
      <c r="I221" s="10" t="s">
        <v>31</v>
      </c>
      <c r="J221" s="6"/>
      <c r="K221" s="6"/>
      <c r="L221" s="10" t="s">
        <v>31</v>
      </c>
      <c r="M221" s="48" t="str">
        <f>N221</f>
        <v>20.02.2025
25.02.2025</v>
      </c>
      <c r="N221" s="62" t="s">
        <v>164</v>
      </c>
      <c r="O221" s="10" t="s">
        <v>31</v>
      </c>
      <c r="P221" s="10" t="s">
        <v>31</v>
      </c>
      <c r="Q221" s="10" t="s">
        <v>31</v>
      </c>
      <c r="R221" s="10" t="s">
        <v>31</v>
      </c>
    </row>
    <row r="222" spans="1:18" ht="19.5" thickBot="1" x14ac:dyDescent="0.35">
      <c r="A222" s="110"/>
      <c r="B222" s="10" t="s">
        <v>70</v>
      </c>
      <c r="C222" s="6"/>
      <c r="D222" s="45" t="s">
        <v>152</v>
      </c>
      <c r="E222" s="33"/>
      <c r="F222" s="33"/>
      <c r="G222" s="6"/>
      <c r="H222" s="6"/>
      <c r="I222" s="6"/>
      <c r="J222" s="6"/>
      <c r="K222" s="6"/>
      <c r="L222" s="6"/>
      <c r="M222" s="46">
        <v>45900</v>
      </c>
      <c r="N222" s="46">
        <v>45884</v>
      </c>
      <c r="O222" s="6"/>
      <c r="P222" s="6"/>
      <c r="Q222" s="6"/>
      <c r="R222" s="6"/>
    </row>
    <row r="223" spans="1:18" s="61" customFormat="1" ht="65.45" customHeight="1" thickBot="1" x14ac:dyDescent="0.35">
      <c r="A223" s="106" t="s">
        <v>173</v>
      </c>
      <c r="B223" s="107"/>
      <c r="C223" s="55"/>
      <c r="D223" s="56" t="s">
        <v>151</v>
      </c>
      <c r="E223" s="57" t="s">
        <v>125</v>
      </c>
      <c r="F223" s="57">
        <v>744</v>
      </c>
      <c r="G223" s="65">
        <f>G224</f>
        <v>1</v>
      </c>
      <c r="H223" s="65">
        <f t="shared" ref="H223:L223" si="2">H224</f>
        <v>1</v>
      </c>
      <c r="I223" s="65">
        <f t="shared" si="2"/>
        <v>1</v>
      </c>
      <c r="J223" s="65">
        <f t="shared" si="2"/>
        <v>1</v>
      </c>
      <c r="K223" s="65">
        <f t="shared" si="2"/>
        <v>0</v>
      </c>
      <c r="L223" s="65" t="str">
        <f t="shared" si="2"/>
        <v>X</v>
      </c>
      <c r="M223" s="59" t="s">
        <v>31</v>
      </c>
      <c r="N223" s="59" t="s">
        <v>31</v>
      </c>
      <c r="O223" s="93">
        <f>O224</f>
        <v>405630</v>
      </c>
      <c r="P223" s="59" t="s">
        <v>31</v>
      </c>
      <c r="Q223" s="60">
        <f>Q224</f>
        <v>405630</v>
      </c>
      <c r="R223" s="60">
        <f>R224</f>
        <v>405630</v>
      </c>
    </row>
    <row r="224" spans="1:18" ht="19.5" thickBot="1" x14ac:dyDescent="0.35">
      <c r="A224" s="108" t="s">
        <v>140</v>
      </c>
      <c r="B224" s="10" t="s">
        <v>69</v>
      </c>
      <c r="C224" s="6"/>
      <c r="D224" s="43" t="s">
        <v>31</v>
      </c>
      <c r="E224" s="33"/>
      <c r="F224" s="33"/>
      <c r="G224" s="39">
        <v>1</v>
      </c>
      <c r="H224" s="39">
        <v>1</v>
      </c>
      <c r="I224" s="39">
        <v>1</v>
      </c>
      <c r="J224" s="39">
        <f>I224</f>
        <v>1</v>
      </c>
      <c r="K224" s="39">
        <f>H224-J224</f>
        <v>0</v>
      </c>
      <c r="L224" s="10" t="s">
        <v>31</v>
      </c>
      <c r="M224" s="6"/>
      <c r="N224" s="6"/>
      <c r="O224" s="50">
        <v>405630</v>
      </c>
      <c r="P224" s="40" t="s">
        <v>31</v>
      </c>
      <c r="Q224" s="50">
        <f>O224</f>
        <v>405630</v>
      </c>
      <c r="R224" s="50">
        <f>Q224</f>
        <v>405630</v>
      </c>
    </row>
    <row r="225" spans="1:18" ht="110.45" customHeight="1" thickBot="1" x14ac:dyDescent="0.35">
      <c r="A225" s="109"/>
      <c r="B225" s="10" t="s">
        <v>70</v>
      </c>
      <c r="C225" s="6"/>
      <c r="D225" s="44" t="s">
        <v>153</v>
      </c>
      <c r="E225" s="33"/>
      <c r="F225" s="33"/>
      <c r="G225" s="10" t="s">
        <v>31</v>
      </c>
      <c r="H225" s="6"/>
      <c r="I225" s="10" t="s">
        <v>31</v>
      </c>
      <c r="J225" s="6"/>
      <c r="K225" s="6"/>
      <c r="L225" s="10" t="s">
        <v>31</v>
      </c>
      <c r="M225" s="48">
        <v>45695</v>
      </c>
      <c r="N225" s="48">
        <f>M225</f>
        <v>45695</v>
      </c>
      <c r="O225" s="10" t="s">
        <v>31</v>
      </c>
      <c r="P225" s="10" t="s">
        <v>31</v>
      </c>
      <c r="Q225" s="10" t="s">
        <v>31</v>
      </c>
      <c r="R225" s="10" t="s">
        <v>31</v>
      </c>
    </row>
    <row r="226" spans="1:18" ht="19.5" thickBot="1" x14ac:dyDescent="0.35">
      <c r="A226" s="110"/>
      <c r="B226" s="10" t="s">
        <v>70</v>
      </c>
      <c r="C226" s="6"/>
      <c r="D226" s="45" t="s">
        <v>152</v>
      </c>
      <c r="E226" s="33"/>
      <c r="F226" s="33"/>
      <c r="G226" s="6"/>
      <c r="H226" s="6"/>
      <c r="I226" s="6"/>
      <c r="J226" s="6"/>
      <c r="K226" s="6"/>
      <c r="L226" s="6"/>
      <c r="M226" s="46">
        <v>45815</v>
      </c>
      <c r="N226" s="46">
        <v>45799</v>
      </c>
      <c r="O226" s="6"/>
      <c r="P226" s="6"/>
      <c r="Q226" s="6"/>
      <c r="R226" s="6"/>
    </row>
    <row r="227" spans="1:18" s="61" customFormat="1" ht="66.599999999999994" customHeight="1" thickBot="1" x14ac:dyDescent="0.35">
      <c r="A227" s="106" t="s">
        <v>174</v>
      </c>
      <c r="B227" s="107"/>
      <c r="C227" s="55"/>
      <c r="D227" s="55" t="s">
        <v>121</v>
      </c>
      <c r="E227" s="57" t="s">
        <v>124</v>
      </c>
      <c r="F227" s="57">
        <v>792</v>
      </c>
      <c r="G227" s="58">
        <f>G228+G230+G232+G234+G236+G238</f>
        <v>151</v>
      </c>
      <c r="H227" s="58">
        <f>H228+H230+H232+H234+H236+H238</f>
        <v>151</v>
      </c>
      <c r="I227" s="58">
        <f>I228+I230+I232+I234+I236+I238</f>
        <v>151</v>
      </c>
      <c r="J227" s="58">
        <f>J228+J230+J232+J234+J236+J238</f>
        <v>151</v>
      </c>
      <c r="K227" s="58">
        <f>K228+K230+K232+K234+K236+K238</f>
        <v>0</v>
      </c>
      <c r="L227" s="59" t="s">
        <v>31</v>
      </c>
      <c r="M227" s="59" t="s">
        <v>31</v>
      </c>
      <c r="N227" s="59" t="s">
        <v>31</v>
      </c>
      <c r="O227" s="93">
        <f>O228+O230+O232+O234+O236+O238</f>
        <v>371350</v>
      </c>
      <c r="P227" s="59" t="s">
        <v>31</v>
      </c>
      <c r="Q227" s="60">
        <f>Q228+Q230+Q232+Q234+Q236+Q238</f>
        <v>371350</v>
      </c>
      <c r="R227" s="60">
        <f>R228+R230+R232+R234+R236+R238</f>
        <v>195450</v>
      </c>
    </row>
    <row r="228" spans="1:18" ht="19.5" thickBot="1" x14ac:dyDescent="0.35">
      <c r="A228" s="108" t="s">
        <v>155</v>
      </c>
      <c r="B228" s="10" t="s">
        <v>69</v>
      </c>
      <c r="C228" s="6"/>
      <c r="D228" s="10" t="s">
        <v>31</v>
      </c>
      <c r="E228" s="33"/>
      <c r="F228" s="33"/>
      <c r="G228" s="6">
        <v>1</v>
      </c>
      <c r="H228" s="6">
        <f>G228</f>
        <v>1</v>
      </c>
      <c r="I228" s="6">
        <v>1</v>
      </c>
      <c r="J228" s="6">
        <f>I228</f>
        <v>1</v>
      </c>
      <c r="K228" s="6">
        <f>G228-I228</f>
        <v>0</v>
      </c>
      <c r="L228" s="10" t="s">
        <v>31</v>
      </c>
      <c r="M228" s="6"/>
      <c r="N228" s="6"/>
      <c r="O228" s="50">
        <f>2400</f>
        <v>2400</v>
      </c>
      <c r="P228" s="40" t="s">
        <v>31</v>
      </c>
      <c r="Q228" s="50">
        <f>O228</f>
        <v>2400</v>
      </c>
      <c r="R228" s="50">
        <v>1200</v>
      </c>
    </row>
    <row r="229" spans="1:18" ht="19.5" thickBot="1" x14ac:dyDescent="0.35">
      <c r="A229" s="110"/>
      <c r="B229" s="10" t="s">
        <v>70</v>
      </c>
      <c r="C229" s="6"/>
      <c r="D229" s="6" t="s">
        <v>147</v>
      </c>
      <c r="E229" s="33"/>
      <c r="F229" s="33"/>
      <c r="G229" s="6"/>
      <c r="H229" s="6"/>
      <c r="I229" s="6"/>
      <c r="J229" s="6"/>
      <c r="K229" s="6"/>
      <c r="L229" s="6"/>
      <c r="M229" s="35">
        <v>46016</v>
      </c>
      <c r="N229" s="35">
        <v>46016</v>
      </c>
      <c r="O229" s="6"/>
      <c r="P229" s="6"/>
      <c r="Q229" s="6"/>
      <c r="R229" s="6"/>
    </row>
    <row r="230" spans="1:18" ht="19.5" thickBot="1" x14ac:dyDescent="0.35">
      <c r="A230" s="108" t="s">
        <v>156</v>
      </c>
      <c r="B230" s="10" t="s">
        <v>69</v>
      </c>
      <c r="C230" s="6"/>
      <c r="D230" s="10" t="s">
        <v>31</v>
      </c>
      <c r="E230" s="33"/>
      <c r="F230" s="33"/>
      <c r="G230" s="6">
        <v>15</v>
      </c>
      <c r="H230" s="6">
        <f>G230</f>
        <v>15</v>
      </c>
      <c r="I230" s="6">
        <v>15</v>
      </c>
      <c r="J230" s="6">
        <f>I230</f>
        <v>15</v>
      </c>
      <c r="K230" s="6">
        <f>G230-I230</f>
        <v>0</v>
      </c>
      <c r="L230" s="10" t="s">
        <v>31</v>
      </c>
      <c r="M230" s="6"/>
      <c r="N230" s="6"/>
      <c r="O230" s="50">
        <f>Q230</f>
        <v>33400</v>
      </c>
      <c r="P230" s="40" t="s">
        <v>31</v>
      </c>
      <c r="Q230" s="50">
        <v>33400</v>
      </c>
      <c r="R230" s="50">
        <v>17700</v>
      </c>
    </row>
    <row r="231" spans="1:18" ht="19.5" thickBot="1" x14ac:dyDescent="0.35">
      <c r="A231" s="110"/>
      <c r="B231" s="10" t="s">
        <v>70</v>
      </c>
      <c r="C231" s="6"/>
      <c r="D231" s="6" t="s">
        <v>147</v>
      </c>
      <c r="E231" s="33"/>
      <c r="F231" s="33"/>
      <c r="G231" s="6"/>
      <c r="H231" s="6"/>
      <c r="I231" s="6"/>
      <c r="J231" s="6"/>
      <c r="K231" s="6"/>
      <c r="L231" s="6"/>
      <c r="M231" s="35">
        <v>46016</v>
      </c>
      <c r="N231" s="35">
        <v>46016</v>
      </c>
      <c r="O231" s="6"/>
      <c r="P231" s="6"/>
      <c r="Q231" s="6"/>
      <c r="R231" s="6"/>
    </row>
    <row r="232" spans="1:18" ht="19.5" thickBot="1" x14ac:dyDescent="0.35">
      <c r="A232" s="108" t="s">
        <v>158</v>
      </c>
      <c r="B232" s="10" t="s">
        <v>69</v>
      </c>
      <c r="C232" s="6"/>
      <c r="D232" s="10" t="s">
        <v>31</v>
      </c>
      <c r="E232" s="33"/>
      <c r="F232" s="33"/>
      <c r="G232" s="6">
        <v>41</v>
      </c>
      <c r="H232" s="6">
        <f>G232</f>
        <v>41</v>
      </c>
      <c r="I232" s="6">
        <v>41</v>
      </c>
      <c r="J232" s="6">
        <f>I232</f>
        <v>41</v>
      </c>
      <c r="K232" s="6">
        <f>G232-I232</f>
        <v>0</v>
      </c>
      <c r="L232" s="10" t="s">
        <v>31</v>
      </c>
      <c r="M232" s="6"/>
      <c r="N232" s="6"/>
      <c r="O232" s="50">
        <v>96600</v>
      </c>
      <c r="P232" s="40" t="s">
        <v>31</v>
      </c>
      <c r="Q232" s="50">
        <f>O232</f>
        <v>96600</v>
      </c>
      <c r="R232" s="50">
        <v>49800</v>
      </c>
    </row>
    <row r="233" spans="1:18" ht="19.5" thickBot="1" x14ac:dyDescent="0.35">
      <c r="A233" s="110"/>
      <c r="B233" s="10" t="s">
        <v>70</v>
      </c>
      <c r="C233" s="6"/>
      <c r="D233" s="6" t="s">
        <v>147</v>
      </c>
      <c r="E233" s="33"/>
      <c r="F233" s="33"/>
      <c r="G233" s="6"/>
      <c r="H233" s="6"/>
      <c r="I233" s="6"/>
      <c r="J233" s="6"/>
      <c r="K233" s="6"/>
      <c r="L233" s="6"/>
      <c r="M233" s="35">
        <v>46016</v>
      </c>
      <c r="N233" s="35">
        <v>46016</v>
      </c>
      <c r="O233" s="6"/>
      <c r="P233" s="6"/>
      <c r="Q233" s="6"/>
      <c r="R233" s="6"/>
    </row>
    <row r="234" spans="1:18" ht="19.5" thickBot="1" x14ac:dyDescent="0.35">
      <c r="A234" s="108" t="s">
        <v>160</v>
      </c>
      <c r="B234" s="10" t="s">
        <v>69</v>
      </c>
      <c r="C234" s="6"/>
      <c r="D234" s="10" t="s">
        <v>31</v>
      </c>
      <c r="E234" s="33"/>
      <c r="F234" s="33"/>
      <c r="G234" s="6">
        <v>1</v>
      </c>
      <c r="H234" s="6">
        <f>G234</f>
        <v>1</v>
      </c>
      <c r="I234" s="6">
        <v>1</v>
      </c>
      <c r="J234" s="6">
        <f>I234</f>
        <v>1</v>
      </c>
      <c r="K234" s="6">
        <f>G234-I234</f>
        <v>0</v>
      </c>
      <c r="L234" s="10" t="s">
        <v>31</v>
      </c>
      <c r="M234" s="6"/>
      <c r="N234" s="6"/>
      <c r="O234" s="50">
        <v>1350</v>
      </c>
      <c r="P234" s="40" t="s">
        <v>31</v>
      </c>
      <c r="Q234" s="50">
        <f>O234</f>
        <v>1350</v>
      </c>
      <c r="R234" s="50">
        <v>1350</v>
      </c>
    </row>
    <row r="235" spans="1:18" ht="19.5" thickBot="1" x14ac:dyDescent="0.35">
      <c r="A235" s="110"/>
      <c r="B235" s="10" t="s">
        <v>70</v>
      </c>
      <c r="C235" s="6"/>
      <c r="D235" s="6" t="s">
        <v>147</v>
      </c>
      <c r="E235" s="33"/>
      <c r="F235" s="33"/>
      <c r="G235" s="6"/>
      <c r="H235" s="6"/>
      <c r="I235" s="6"/>
      <c r="J235" s="6"/>
      <c r="K235" s="6"/>
      <c r="L235" s="6"/>
      <c r="M235" s="35">
        <v>45838</v>
      </c>
      <c r="N235" s="35">
        <f>M235</f>
        <v>45838</v>
      </c>
      <c r="O235" s="6"/>
      <c r="P235" s="6"/>
      <c r="Q235" s="6"/>
      <c r="R235" s="6"/>
    </row>
    <row r="236" spans="1:18" ht="19.5" thickBot="1" x14ac:dyDescent="0.35">
      <c r="A236" s="108" t="s">
        <v>161</v>
      </c>
      <c r="B236" s="10" t="s">
        <v>69</v>
      </c>
      <c r="C236" s="6"/>
      <c r="D236" s="10" t="s">
        <v>31</v>
      </c>
      <c r="E236" s="33"/>
      <c r="F236" s="33"/>
      <c r="G236" s="6">
        <v>65</v>
      </c>
      <c r="H236" s="6">
        <f>G236</f>
        <v>65</v>
      </c>
      <c r="I236" s="6">
        <v>65</v>
      </c>
      <c r="J236" s="6">
        <f>I236</f>
        <v>65</v>
      </c>
      <c r="K236" s="6">
        <f>G236-I236</f>
        <v>0</v>
      </c>
      <c r="L236" s="10" t="s">
        <v>31</v>
      </c>
      <c r="M236" s="6"/>
      <c r="N236" s="6"/>
      <c r="O236" s="50">
        <f>Q236</f>
        <v>181500</v>
      </c>
      <c r="P236" s="40" t="s">
        <v>31</v>
      </c>
      <c r="Q236" s="50">
        <v>181500</v>
      </c>
      <c r="R236" s="50">
        <v>93300</v>
      </c>
    </row>
    <row r="237" spans="1:18" ht="19.5" thickBot="1" x14ac:dyDescent="0.35">
      <c r="A237" s="110"/>
      <c r="B237" s="10" t="s">
        <v>70</v>
      </c>
      <c r="C237" s="6"/>
      <c r="D237" s="6" t="s">
        <v>147</v>
      </c>
      <c r="E237" s="33"/>
      <c r="F237" s="33"/>
      <c r="G237" s="6"/>
      <c r="H237" s="6"/>
      <c r="I237" s="6"/>
      <c r="J237" s="6"/>
      <c r="K237" s="6"/>
      <c r="L237" s="6"/>
      <c r="M237" s="35">
        <v>46016</v>
      </c>
      <c r="N237" s="35">
        <v>46016</v>
      </c>
      <c r="O237" s="6"/>
      <c r="P237" s="6"/>
      <c r="Q237" s="6"/>
      <c r="R237" s="6"/>
    </row>
    <row r="238" spans="1:18" ht="19.5" thickBot="1" x14ac:dyDescent="0.35">
      <c r="A238" s="108" t="s">
        <v>163</v>
      </c>
      <c r="B238" s="10" t="s">
        <v>69</v>
      </c>
      <c r="C238" s="6"/>
      <c r="D238" s="10" t="s">
        <v>31</v>
      </c>
      <c r="E238" s="33"/>
      <c r="F238" s="33"/>
      <c r="G238" s="6">
        <v>28</v>
      </c>
      <c r="H238" s="6">
        <f>G238</f>
        <v>28</v>
      </c>
      <c r="I238" s="6">
        <v>28</v>
      </c>
      <c r="J238" s="6">
        <f>I238</f>
        <v>28</v>
      </c>
      <c r="K238" s="6">
        <f>G238-I238</f>
        <v>0</v>
      </c>
      <c r="L238" s="10" t="s">
        <v>31</v>
      </c>
      <c r="M238" s="6"/>
      <c r="N238" s="6"/>
      <c r="O238" s="50">
        <v>56100</v>
      </c>
      <c r="P238" s="40" t="s">
        <v>31</v>
      </c>
      <c r="Q238" s="50">
        <f>O238</f>
        <v>56100</v>
      </c>
      <c r="R238" s="50">
        <v>32100</v>
      </c>
    </row>
    <row r="239" spans="1:18" ht="19.5" thickBot="1" x14ac:dyDescent="0.35">
      <c r="A239" s="110"/>
      <c r="B239" s="10" t="s">
        <v>70</v>
      </c>
      <c r="C239" s="6"/>
      <c r="D239" s="6" t="s">
        <v>147</v>
      </c>
      <c r="E239" s="33"/>
      <c r="F239" s="33"/>
      <c r="G239" s="6"/>
      <c r="H239" s="6"/>
      <c r="I239" s="6"/>
      <c r="J239" s="6"/>
      <c r="K239" s="6"/>
      <c r="L239" s="6"/>
      <c r="M239" s="35">
        <v>46016</v>
      </c>
      <c r="N239" s="35">
        <v>46016</v>
      </c>
      <c r="O239" s="6"/>
      <c r="P239" s="6"/>
      <c r="Q239" s="6"/>
      <c r="R239" s="6"/>
    </row>
    <row r="240" spans="1:18" s="61" customFormat="1" ht="66" customHeight="1" thickBot="1" x14ac:dyDescent="0.35">
      <c r="A240" s="106" t="s">
        <v>460</v>
      </c>
      <c r="B240" s="107"/>
      <c r="C240" s="55"/>
      <c r="D240" s="56" t="s">
        <v>151</v>
      </c>
      <c r="E240" s="57" t="s">
        <v>126</v>
      </c>
      <c r="F240" s="57">
        <v>796</v>
      </c>
      <c r="G240" s="58">
        <f t="shared" ref="G240:K240" si="3">G241+G244</f>
        <v>22</v>
      </c>
      <c r="H240" s="58">
        <f t="shared" si="3"/>
        <v>22</v>
      </c>
      <c r="I240" s="58">
        <f t="shared" si="3"/>
        <v>0</v>
      </c>
      <c r="J240" s="58">
        <f t="shared" si="3"/>
        <v>0</v>
      </c>
      <c r="K240" s="58">
        <f t="shared" si="3"/>
        <v>22</v>
      </c>
      <c r="L240" s="59" t="s">
        <v>31</v>
      </c>
      <c r="M240" s="59" t="s">
        <v>31</v>
      </c>
      <c r="N240" s="59" t="s">
        <v>31</v>
      </c>
      <c r="O240" s="93">
        <f>O241+O244</f>
        <v>736264.58000000007</v>
      </c>
      <c r="P240" s="59" t="s">
        <v>31</v>
      </c>
      <c r="Q240" s="60">
        <f t="shared" ref="Q240:R240" si="4">Q241+Q244</f>
        <v>736264.58000000007</v>
      </c>
      <c r="R240" s="60">
        <f t="shared" si="4"/>
        <v>0</v>
      </c>
    </row>
    <row r="241" spans="1:18" ht="19.5" thickBot="1" x14ac:dyDescent="0.35">
      <c r="A241" s="108" t="s">
        <v>156</v>
      </c>
      <c r="B241" s="10" t="s">
        <v>69</v>
      </c>
      <c r="C241" s="6"/>
      <c r="D241" s="10" t="s">
        <v>31</v>
      </c>
      <c r="E241" s="33"/>
      <c r="F241" s="33"/>
      <c r="G241" s="6">
        <v>4</v>
      </c>
      <c r="H241" s="6">
        <f>G241</f>
        <v>4</v>
      </c>
      <c r="I241" s="6">
        <v>0</v>
      </c>
      <c r="J241" s="6">
        <f>I241</f>
        <v>0</v>
      </c>
      <c r="K241" s="6">
        <f>G241-I241</f>
        <v>4</v>
      </c>
      <c r="L241" s="10" t="s">
        <v>31</v>
      </c>
      <c r="M241" s="6"/>
      <c r="N241" s="6"/>
      <c r="O241" s="50">
        <f>171148.73+20517.17</f>
        <v>191665.90000000002</v>
      </c>
      <c r="P241" s="40" t="s">
        <v>31</v>
      </c>
      <c r="Q241" s="50">
        <f>O241</f>
        <v>191665.90000000002</v>
      </c>
      <c r="R241" s="50">
        <f>0</f>
        <v>0</v>
      </c>
    </row>
    <row r="242" spans="1:18" ht="45.75" thickBot="1" x14ac:dyDescent="0.35">
      <c r="A242" s="109"/>
      <c r="B242" s="10" t="s">
        <v>70</v>
      </c>
      <c r="C242" s="6"/>
      <c r="D242" s="44" t="s">
        <v>153</v>
      </c>
      <c r="E242" s="33"/>
      <c r="F242" s="33"/>
      <c r="G242" s="10" t="s">
        <v>31</v>
      </c>
      <c r="H242" s="6"/>
      <c r="I242" s="10" t="s">
        <v>31</v>
      </c>
      <c r="J242" s="6"/>
      <c r="K242" s="6"/>
      <c r="L242" s="10" t="s">
        <v>31</v>
      </c>
      <c r="M242" s="35">
        <f>N242</f>
        <v>45726</v>
      </c>
      <c r="N242" s="35">
        <v>45726</v>
      </c>
      <c r="O242" s="10" t="s">
        <v>31</v>
      </c>
      <c r="P242" s="10" t="s">
        <v>31</v>
      </c>
      <c r="Q242" s="10" t="s">
        <v>31</v>
      </c>
      <c r="R242" s="10" t="s">
        <v>31</v>
      </c>
    </row>
    <row r="243" spans="1:18" ht="19.5" thickBot="1" x14ac:dyDescent="0.35">
      <c r="A243" s="110"/>
      <c r="B243" s="10" t="s">
        <v>70</v>
      </c>
      <c r="C243" s="6"/>
      <c r="D243" s="45" t="s">
        <v>152</v>
      </c>
      <c r="E243" s="33"/>
      <c r="F243" s="33"/>
      <c r="G243" s="6"/>
      <c r="H243" s="6"/>
      <c r="I243" s="6"/>
      <c r="J243" s="6"/>
      <c r="K243" s="6"/>
      <c r="L243" s="6"/>
      <c r="M243" s="35">
        <v>45858</v>
      </c>
      <c r="N243" s="35">
        <v>45858</v>
      </c>
      <c r="O243" s="6"/>
      <c r="P243" s="6"/>
      <c r="Q243" s="6"/>
      <c r="R243" s="6"/>
    </row>
    <row r="244" spans="1:18" ht="19.5" thickBot="1" x14ac:dyDescent="0.35">
      <c r="A244" s="108" t="s">
        <v>162</v>
      </c>
      <c r="B244" s="10" t="s">
        <v>69</v>
      </c>
      <c r="C244" s="6"/>
      <c r="D244" s="10" t="s">
        <v>31</v>
      </c>
      <c r="E244" s="33"/>
      <c r="F244" s="33"/>
      <c r="G244" s="6">
        <v>18</v>
      </c>
      <c r="H244" s="6">
        <f>G244</f>
        <v>18</v>
      </c>
      <c r="I244" s="6">
        <v>0</v>
      </c>
      <c r="J244" s="6">
        <f>I244</f>
        <v>0</v>
      </c>
      <c r="K244" s="6">
        <f>G244-I244</f>
        <v>18</v>
      </c>
      <c r="L244" s="10" t="s">
        <v>31</v>
      </c>
      <c r="M244" s="6"/>
      <c r="N244" s="6"/>
      <c r="O244" s="50">
        <f>Q244</f>
        <v>544598.68000000005</v>
      </c>
      <c r="P244" s="40" t="s">
        <v>31</v>
      </c>
      <c r="Q244" s="50">
        <f>486301.27+58297.41</f>
        <v>544598.68000000005</v>
      </c>
      <c r="R244" s="50">
        <f>0</f>
        <v>0</v>
      </c>
    </row>
    <row r="245" spans="1:18" ht="45.75" thickBot="1" x14ac:dyDescent="0.35">
      <c r="A245" s="109"/>
      <c r="B245" s="10" t="s">
        <v>70</v>
      </c>
      <c r="C245" s="6"/>
      <c r="D245" s="44" t="s">
        <v>153</v>
      </c>
      <c r="E245" s="33"/>
      <c r="F245" s="33"/>
      <c r="G245" s="10" t="s">
        <v>31</v>
      </c>
      <c r="H245" s="6"/>
      <c r="I245" s="10" t="s">
        <v>31</v>
      </c>
      <c r="J245" s="6"/>
      <c r="K245" s="6"/>
      <c r="L245" s="10" t="s">
        <v>31</v>
      </c>
      <c r="M245" s="35">
        <f>N245</f>
        <v>45838</v>
      </c>
      <c r="N245" s="35">
        <v>45838</v>
      </c>
      <c r="O245" s="10" t="s">
        <v>31</v>
      </c>
      <c r="P245" s="10" t="s">
        <v>31</v>
      </c>
      <c r="Q245" s="10" t="s">
        <v>31</v>
      </c>
      <c r="R245" s="10" t="s">
        <v>31</v>
      </c>
    </row>
    <row r="246" spans="1:18" ht="19.5" thickBot="1" x14ac:dyDescent="0.35">
      <c r="A246" s="110"/>
      <c r="B246" s="10" t="s">
        <v>70</v>
      </c>
      <c r="C246" s="6"/>
      <c r="D246" s="45" t="s">
        <v>152</v>
      </c>
      <c r="E246" s="33"/>
      <c r="F246" s="33"/>
      <c r="G246" s="6"/>
      <c r="H246" s="6"/>
      <c r="I246" s="6"/>
      <c r="J246" s="6"/>
      <c r="K246" s="6"/>
      <c r="L246" s="6"/>
      <c r="M246" s="35">
        <f>N246</f>
        <v>45848</v>
      </c>
      <c r="N246" s="35">
        <v>45848</v>
      </c>
      <c r="O246" s="6"/>
      <c r="P246" s="6"/>
      <c r="Q246" s="6"/>
      <c r="R246" s="6"/>
    </row>
    <row r="247" spans="1:18" s="61" customFormat="1" ht="74.45" customHeight="1" thickBot="1" x14ac:dyDescent="0.35">
      <c r="A247" s="106" t="s">
        <v>461</v>
      </c>
      <c r="B247" s="107"/>
      <c r="C247" s="55"/>
      <c r="D247" s="56" t="s">
        <v>151</v>
      </c>
      <c r="E247" s="57" t="s">
        <v>125</v>
      </c>
      <c r="F247" s="57">
        <v>744</v>
      </c>
      <c r="G247" s="65">
        <v>1</v>
      </c>
      <c r="H247" s="65">
        <v>1</v>
      </c>
      <c r="I247" s="65">
        <f>R247/Q247</f>
        <v>0</v>
      </c>
      <c r="J247" s="65">
        <f>I247</f>
        <v>0</v>
      </c>
      <c r="K247" s="65">
        <f>H247-J247</f>
        <v>1</v>
      </c>
      <c r="L247" s="59" t="s">
        <v>31</v>
      </c>
      <c r="M247" s="59" t="s">
        <v>31</v>
      </c>
      <c r="N247" s="59" t="s">
        <v>31</v>
      </c>
      <c r="O247" s="93">
        <f>O248</f>
        <v>2615800</v>
      </c>
      <c r="P247" s="59" t="s">
        <v>31</v>
      </c>
      <c r="Q247" s="60">
        <f>O247</f>
        <v>2615800</v>
      </c>
      <c r="R247" s="60">
        <f>R248</f>
        <v>0</v>
      </c>
    </row>
    <row r="248" spans="1:18" ht="19.5" thickBot="1" x14ac:dyDescent="0.35">
      <c r="A248" s="108" t="s">
        <v>162</v>
      </c>
      <c r="B248" s="10" t="s">
        <v>69</v>
      </c>
      <c r="C248" s="6"/>
      <c r="D248" s="10" t="s">
        <v>31</v>
      </c>
      <c r="E248" s="33"/>
      <c r="F248" s="33"/>
      <c r="G248" s="39">
        <v>1</v>
      </c>
      <c r="H248" s="39">
        <v>1</v>
      </c>
      <c r="I248" s="39">
        <v>0</v>
      </c>
      <c r="J248" s="39">
        <f>I248</f>
        <v>0</v>
      </c>
      <c r="K248" s="39">
        <f>H248-J248</f>
        <v>1</v>
      </c>
      <c r="L248" s="10" t="s">
        <v>31</v>
      </c>
      <c r="M248" s="6"/>
      <c r="N248" s="6"/>
      <c r="O248" s="94">
        <f>2550800+65000</f>
        <v>2615800</v>
      </c>
      <c r="P248" s="40" t="s">
        <v>31</v>
      </c>
      <c r="Q248" s="50">
        <f>O248</f>
        <v>2615800</v>
      </c>
      <c r="R248" s="50">
        <v>0</v>
      </c>
    </row>
    <row r="249" spans="1:18" ht="45.75" thickBot="1" x14ac:dyDescent="0.35">
      <c r="A249" s="109"/>
      <c r="B249" s="10" t="s">
        <v>70</v>
      </c>
      <c r="C249" s="6"/>
      <c r="D249" s="44" t="s">
        <v>153</v>
      </c>
      <c r="E249" s="33"/>
      <c r="F249" s="33"/>
      <c r="G249" s="10" t="s">
        <v>31</v>
      </c>
      <c r="H249" s="6"/>
      <c r="I249" s="10" t="s">
        <v>31</v>
      </c>
      <c r="J249" s="6"/>
      <c r="K249" s="6"/>
      <c r="L249" s="10" t="s">
        <v>31</v>
      </c>
      <c r="M249" s="35">
        <f>N249</f>
        <v>45740</v>
      </c>
      <c r="N249" s="35">
        <v>45740</v>
      </c>
      <c r="O249" s="10" t="s">
        <v>31</v>
      </c>
      <c r="P249" s="10" t="s">
        <v>31</v>
      </c>
      <c r="Q249" s="10" t="s">
        <v>31</v>
      </c>
      <c r="R249" s="10" t="s">
        <v>31</v>
      </c>
    </row>
    <row r="250" spans="1:18" ht="19.5" thickBot="1" x14ac:dyDescent="0.35">
      <c r="A250" s="110"/>
      <c r="B250" s="10" t="s">
        <v>70</v>
      </c>
      <c r="C250" s="6"/>
      <c r="D250" s="45" t="s">
        <v>152</v>
      </c>
      <c r="E250" s="33"/>
      <c r="F250" s="33"/>
      <c r="G250" s="6"/>
      <c r="H250" s="6"/>
      <c r="I250" s="6"/>
      <c r="J250" s="6"/>
      <c r="K250" s="6"/>
      <c r="L250" s="6"/>
      <c r="M250" s="35">
        <v>45898</v>
      </c>
      <c r="N250" s="35">
        <v>45880</v>
      </c>
      <c r="O250" s="6"/>
      <c r="P250" s="6"/>
      <c r="Q250" s="6"/>
      <c r="R250" s="6"/>
    </row>
    <row r="251" spans="1:18" s="61" customFormat="1" ht="70.900000000000006" customHeight="1" thickBot="1" x14ac:dyDescent="0.35">
      <c r="A251" s="106" t="s">
        <v>175</v>
      </c>
      <c r="B251" s="107"/>
      <c r="C251" s="92"/>
      <c r="D251" s="56" t="s">
        <v>123</v>
      </c>
      <c r="E251" s="57" t="s">
        <v>126</v>
      </c>
      <c r="F251" s="57">
        <v>796</v>
      </c>
      <c r="G251" s="55">
        <f>G252</f>
        <v>301</v>
      </c>
      <c r="H251" s="55">
        <f>G251</f>
        <v>301</v>
      </c>
      <c r="I251" s="55">
        <f>I252</f>
        <v>70</v>
      </c>
      <c r="J251" s="55">
        <f>I251</f>
        <v>70</v>
      </c>
      <c r="K251" s="55">
        <f>G251-I251</f>
        <v>231</v>
      </c>
      <c r="L251" s="59" t="s">
        <v>31</v>
      </c>
      <c r="M251" s="55"/>
      <c r="N251" s="55"/>
      <c r="O251" s="95">
        <f>O252</f>
        <v>11142584.92</v>
      </c>
      <c r="P251" s="66" t="s">
        <v>31</v>
      </c>
      <c r="Q251" s="95">
        <f>Q252</f>
        <v>9115533.4399999995</v>
      </c>
      <c r="R251" s="95">
        <f>R252</f>
        <v>2229526.7000000002</v>
      </c>
    </row>
    <row r="252" spans="1:18" s="49" customFormat="1" ht="18.600000000000001" customHeight="1" thickBot="1" x14ac:dyDescent="0.35">
      <c r="A252" s="108" t="s">
        <v>162</v>
      </c>
      <c r="B252" s="43" t="s">
        <v>69</v>
      </c>
      <c r="C252" s="45"/>
      <c r="D252" s="10" t="s">
        <v>31</v>
      </c>
      <c r="E252" s="53"/>
      <c r="F252" s="53"/>
      <c r="G252" s="6">
        <v>301</v>
      </c>
      <c r="H252" s="6">
        <f>G252</f>
        <v>301</v>
      </c>
      <c r="I252" s="6">
        <v>70</v>
      </c>
      <c r="J252" s="6">
        <f>I252</f>
        <v>70</v>
      </c>
      <c r="K252" s="6">
        <f>G252-I252</f>
        <v>231</v>
      </c>
      <c r="L252" s="43" t="s">
        <v>31</v>
      </c>
      <c r="M252" s="45"/>
      <c r="N252" s="45"/>
      <c r="O252" s="52">
        <v>11142584.92</v>
      </c>
      <c r="P252" s="51">
        <f>O252-Q252</f>
        <v>2027051.4800000004</v>
      </c>
      <c r="Q252" s="52">
        <v>9115533.4399999995</v>
      </c>
      <c r="R252" s="52">
        <v>2229526.7000000002</v>
      </c>
    </row>
    <row r="253" spans="1:18" ht="30.75" thickBot="1" x14ac:dyDescent="0.35">
      <c r="A253" s="109"/>
      <c r="B253" s="10" t="s">
        <v>70</v>
      </c>
      <c r="C253" s="6"/>
      <c r="D253" s="38" t="s">
        <v>149</v>
      </c>
      <c r="E253" s="33"/>
      <c r="F253" s="33"/>
      <c r="G253" s="10" t="s">
        <v>31</v>
      </c>
      <c r="H253" s="6"/>
      <c r="I253" s="10" t="s">
        <v>31</v>
      </c>
      <c r="J253" s="6"/>
      <c r="K253" s="6"/>
      <c r="L253" s="10" t="s">
        <v>31</v>
      </c>
      <c r="M253" s="35">
        <v>45763</v>
      </c>
      <c r="N253" s="35">
        <v>45763</v>
      </c>
      <c r="O253" s="10" t="s">
        <v>31</v>
      </c>
      <c r="P253" s="10" t="s">
        <v>31</v>
      </c>
      <c r="Q253" s="10" t="s">
        <v>31</v>
      </c>
      <c r="R253" s="10" t="s">
        <v>31</v>
      </c>
    </row>
    <row r="254" spans="1:18" ht="30.75" thickBot="1" x14ac:dyDescent="0.35">
      <c r="A254" s="110"/>
      <c r="B254" s="10" t="s">
        <v>70</v>
      </c>
      <c r="C254" s="6"/>
      <c r="D254" s="38" t="s">
        <v>150</v>
      </c>
      <c r="E254" s="33"/>
      <c r="F254" s="33"/>
      <c r="G254" s="6"/>
      <c r="H254" s="6"/>
      <c r="I254" s="6"/>
      <c r="J254" s="6"/>
      <c r="K254" s="6"/>
      <c r="L254" s="6"/>
      <c r="M254" s="35">
        <v>45869</v>
      </c>
      <c r="N254" s="35">
        <v>45869</v>
      </c>
      <c r="O254" s="6"/>
      <c r="P254" s="6"/>
      <c r="Q254" s="6"/>
      <c r="R254" s="6"/>
    </row>
    <row r="255" spans="1:18" s="61" customFormat="1" ht="89.45" customHeight="1" thickBot="1" x14ac:dyDescent="0.35">
      <c r="A255" s="106" t="s">
        <v>176</v>
      </c>
      <c r="B255" s="107"/>
      <c r="C255" s="55"/>
      <c r="D255" s="56" t="s">
        <v>122</v>
      </c>
      <c r="E255" s="57" t="s">
        <v>124</v>
      </c>
      <c r="F255" s="57">
        <v>792</v>
      </c>
      <c r="G255" s="58">
        <f>G256</f>
        <v>1000</v>
      </c>
      <c r="H255" s="58">
        <f t="shared" ref="H255:J255" si="5">H256</f>
        <v>1000</v>
      </c>
      <c r="I255" s="58">
        <f t="shared" si="5"/>
        <v>1000</v>
      </c>
      <c r="J255" s="58">
        <f t="shared" si="5"/>
        <v>1000</v>
      </c>
      <c r="K255" s="58">
        <f>K256</f>
        <v>0</v>
      </c>
      <c r="L255" s="55"/>
      <c r="M255" s="59" t="s">
        <v>31</v>
      </c>
      <c r="N255" s="59" t="s">
        <v>31</v>
      </c>
      <c r="O255" s="93">
        <f>O256</f>
        <v>308570</v>
      </c>
      <c r="P255" s="59" t="s">
        <v>31</v>
      </c>
      <c r="Q255" s="60">
        <f>Q256</f>
        <v>308570</v>
      </c>
      <c r="R255" s="60">
        <f>R256</f>
        <v>308570</v>
      </c>
    </row>
    <row r="256" spans="1:18" ht="19.5" thickBot="1" x14ac:dyDescent="0.35">
      <c r="A256" s="108" t="s">
        <v>359</v>
      </c>
      <c r="B256" s="10" t="s">
        <v>69</v>
      </c>
      <c r="C256" s="6"/>
      <c r="D256" s="10" t="s">
        <v>31</v>
      </c>
      <c r="E256" s="33"/>
      <c r="F256" s="33"/>
      <c r="G256" s="63">
        <v>1000</v>
      </c>
      <c r="H256" s="63">
        <f>G256</f>
        <v>1000</v>
      </c>
      <c r="I256" s="63">
        <v>1000</v>
      </c>
      <c r="J256" s="63">
        <f>I256</f>
        <v>1000</v>
      </c>
      <c r="K256" s="63">
        <f>G256-I256</f>
        <v>0</v>
      </c>
      <c r="L256" s="10" t="s">
        <v>31</v>
      </c>
      <c r="M256" s="6"/>
      <c r="N256" s="6"/>
      <c r="O256" s="50">
        <v>308570</v>
      </c>
      <c r="P256" s="40" t="s">
        <v>31</v>
      </c>
      <c r="Q256" s="50">
        <v>308570</v>
      </c>
      <c r="R256" s="50">
        <f>Q256</f>
        <v>308570</v>
      </c>
    </row>
    <row r="257" spans="1:18" ht="19.5" thickBot="1" x14ac:dyDescent="0.35">
      <c r="A257" s="109"/>
      <c r="B257" s="10" t="s">
        <v>70</v>
      </c>
      <c r="C257" s="6"/>
      <c r="D257" s="6" t="s">
        <v>148</v>
      </c>
      <c r="E257" s="33"/>
      <c r="F257" s="33"/>
      <c r="G257" s="10" t="s">
        <v>31</v>
      </c>
      <c r="H257" s="6"/>
      <c r="I257" s="10" t="s">
        <v>31</v>
      </c>
      <c r="J257" s="6"/>
      <c r="K257" s="6"/>
      <c r="L257" s="10" t="s">
        <v>31</v>
      </c>
      <c r="M257" s="35">
        <v>45748</v>
      </c>
      <c r="N257" s="35">
        <f>M257</f>
        <v>45748</v>
      </c>
      <c r="O257" s="10" t="s">
        <v>31</v>
      </c>
      <c r="P257" s="10" t="s">
        <v>31</v>
      </c>
      <c r="Q257" s="10" t="s">
        <v>31</v>
      </c>
      <c r="R257" s="10" t="s">
        <v>31</v>
      </c>
    </row>
    <row r="258" spans="1:18" ht="19.5" thickBot="1" x14ac:dyDescent="0.35">
      <c r="A258" s="110"/>
      <c r="B258" s="10" t="s">
        <v>70</v>
      </c>
      <c r="C258" s="6"/>
      <c r="D258" s="6" t="s">
        <v>358</v>
      </c>
      <c r="E258" s="33"/>
      <c r="F258" s="33"/>
      <c r="G258" s="6"/>
      <c r="H258" s="6"/>
      <c r="I258" s="6"/>
      <c r="J258" s="6"/>
      <c r="K258" s="6"/>
      <c r="L258" s="6"/>
      <c r="M258" s="35">
        <v>45786</v>
      </c>
      <c r="N258" s="48">
        <f>M258</f>
        <v>45786</v>
      </c>
      <c r="O258" s="6"/>
      <c r="P258" s="6"/>
      <c r="Q258" s="6"/>
      <c r="R258" s="6"/>
    </row>
    <row r="259" spans="1:18" s="61" customFormat="1" ht="69" customHeight="1" thickBot="1" x14ac:dyDescent="0.35">
      <c r="A259" s="106" t="s">
        <v>177</v>
      </c>
      <c r="B259" s="107"/>
      <c r="C259" s="55"/>
      <c r="D259" s="56" t="s">
        <v>151</v>
      </c>
      <c r="E259" s="57" t="s">
        <v>125</v>
      </c>
      <c r="F259" s="57">
        <v>744</v>
      </c>
      <c r="G259" s="65">
        <v>1</v>
      </c>
      <c r="H259" s="65">
        <v>1</v>
      </c>
      <c r="I259" s="65">
        <f>R259/Q259</f>
        <v>0</v>
      </c>
      <c r="J259" s="65">
        <f>I259</f>
        <v>0</v>
      </c>
      <c r="K259" s="65">
        <f>H259-J259</f>
        <v>1</v>
      </c>
      <c r="L259" s="55"/>
      <c r="M259" s="59" t="s">
        <v>31</v>
      </c>
      <c r="N259" s="59" t="s">
        <v>31</v>
      </c>
      <c r="O259" s="93">
        <f>O260</f>
        <v>5923562</v>
      </c>
      <c r="P259" s="59" t="s">
        <v>31</v>
      </c>
      <c r="Q259" s="60">
        <f>Q260</f>
        <v>5923562</v>
      </c>
      <c r="R259" s="60">
        <f>R260</f>
        <v>0</v>
      </c>
    </row>
    <row r="260" spans="1:18" ht="19.5" thickBot="1" x14ac:dyDescent="0.35">
      <c r="A260" s="108" t="s">
        <v>165</v>
      </c>
      <c r="B260" s="10" t="s">
        <v>69</v>
      </c>
      <c r="C260" s="6"/>
      <c r="D260" s="43" t="s">
        <v>31</v>
      </c>
      <c r="E260" s="33"/>
      <c r="F260" s="33"/>
      <c r="G260" s="54">
        <v>1</v>
      </c>
      <c r="H260" s="54">
        <v>1</v>
      </c>
      <c r="I260" s="54">
        <f>R260/Q260</f>
        <v>0</v>
      </c>
      <c r="J260" s="54">
        <f>I260</f>
        <v>0</v>
      </c>
      <c r="K260" s="54">
        <f>H260-J260</f>
        <v>1</v>
      </c>
      <c r="L260" s="43" t="s">
        <v>31</v>
      </c>
      <c r="M260" s="45"/>
      <c r="N260" s="45"/>
      <c r="O260" s="52">
        <v>5923562</v>
      </c>
      <c r="P260" s="51" t="s">
        <v>31</v>
      </c>
      <c r="Q260" s="52">
        <f>O260</f>
        <v>5923562</v>
      </c>
      <c r="R260" s="52">
        <v>0</v>
      </c>
    </row>
    <row r="261" spans="1:18" ht="45.75" thickBot="1" x14ac:dyDescent="0.35">
      <c r="A261" s="109"/>
      <c r="B261" s="10" t="s">
        <v>70</v>
      </c>
      <c r="C261" s="6"/>
      <c r="D261" s="44" t="s">
        <v>153</v>
      </c>
      <c r="E261" s="33"/>
      <c r="F261" s="33"/>
      <c r="G261" s="10" t="s">
        <v>31</v>
      </c>
      <c r="H261" s="6"/>
      <c r="I261" s="10" t="s">
        <v>31</v>
      </c>
      <c r="J261" s="6"/>
      <c r="K261" s="6"/>
      <c r="L261" s="10" t="s">
        <v>31</v>
      </c>
      <c r="M261" s="35">
        <v>45839</v>
      </c>
      <c r="N261" s="35">
        <v>45839</v>
      </c>
      <c r="O261" s="10" t="s">
        <v>31</v>
      </c>
      <c r="P261" s="10" t="s">
        <v>31</v>
      </c>
      <c r="Q261" s="10" t="s">
        <v>31</v>
      </c>
      <c r="R261" s="10" t="s">
        <v>31</v>
      </c>
    </row>
    <row r="262" spans="1:18" ht="19.5" thickBot="1" x14ac:dyDescent="0.35">
      <c r="A262" s="110"/>
      <c r="B262" s="10" t="s">
        <v>70</v>
      </c>
      <c r="C262" s="6"/>
      <c r="D262" s="45" t="s">
        <v>152</v>
      </c>
      <c r="E262" s="33"/>
      <c r="F262" s="33"/>
      <c r="G262" s="6"/>
      <c r="H262" s="6"/>
      <c r="I262" s="6"/>
      <c r="J262" s="6"/>
      <c r="K262" s="6"/>
      <c r="L262" s="6"/>
      <c r="M262" s="35">
        <v>45900</v>
      </c>
      <c r="N262" s="35">
        <f>M262</f>
        <v>45900</v>
      </c>
      <c r="O262" s="6"/>
      <c r="P262" s="6"/>
      <c r="Q262" s="6"/>
      <c r="R262" s="6"/>
    </row>
    <row r="263" spans="1:18" s="61" customFormat="1" ht="75.599999999999994" customHeight="1" thickBot="1" x14ac:dyDescent="0.35">
      <c r="A263" s="106" t="s">
        <v>178</v>
      </c>
      <c r="B263" s="107"/>
      <c r="C263" s="55"/>
      <c r="D263" s="56" t="s">
        <v>151</v>
      </c>
      <c r="E263" s="57" t="s">
        <v>125</v>
      </c>
      <c r="F263" s="57">
        <v>744</v>
      </c>
      <c r="G263" s="65">
        <f>G264</f>
        <v>1</v>
      </c>
      <c r="H263" s="65">
        <f>H264</f>
        <v>1</v>
      </c>
      <c r="I263" s="65">
        <f t="shared" ref="I263:K263" si="6">I264</f>
        <v>0</v>
      </c>
      <c r="J263" s="65">
        <f t="shared" si="6"/>
        <v>0</v>
      </c>
      <c r="K263" s="65">
        <f t="shared" si="6"/>
        <v>1</v>
      </c>
      <c r="L263" s="55"/>
      <c r="M263" s="59" t="s">
        <v>31</v>
      </c>
      <c r="N263" s="59" t="s">
        <v>31</v>
      </c>
      <c r="O263" s="93">
        <f>O264</f>
        <v>2587400</v>
      </c>
      <c r="P263" s="59" t="s">
        <v>31</v>
      </c>
      <c r="Q263" s="60">
        <f>Q264</f>
        <v>2587400</v>
      </c>
      <c r="R263" s="60">
        <f>R264</f>
        <v>0</v>
      </c>
    </row>
    <row r="264" spans="1:18" ht="18.600000000000001" customHeight="1" thickBot="1" x14ac:dyDescent="0.35">
      <c r="A264" s="108" t="s">
        <v>165</v>
      </c>
      <c r="B264" s="10" t="s">
        <v>69</v>
      </c>
      <c r="C264" s="6"/>
      <c r="D264" s="43" t="s">
        <v>31</v>
      </c>
      <c r="E264" s="33"/>
      <c r="F264" s="33"/>
      <c r="G264" s="54">
        <v>1</v>
      </c>
      <c r="H264" s="54">
        <v>1</v>
      </c>
      <c r="I264" s="54">
        <f>R264/Q264</f>
        <v>0</v>
      </c>
      <c r="J264" s="54">
        <f>I264</f>
        <v>0</v>
      </c>
      <c r="K264" s="54">
        <f>H264-J264</f>
        <v>1</v>
      </c>
      <c r="L264" s="43" t="s">
        <v>31</v>
      </c>
      <c r="M264" s="45"/>
      <c r="N264" s="45"/>
      <c r="O264" s="52">
        <v>2587400</v>
      </c>
      <c r="P264" s="51" t="s">
        <v>31</v>
      </c>
      <c r="Q264" s="52">
        <f>O264</f>
        <v>2587400</v>
      </c>
      <c r="R264" s="52">
        <v>0</v>
      </c>
    </row>
    <row r="265" spans="1:18" ht="45.75" thickBot="1" x14ac:dyDescent="0.35">
      <c r="A265" s="109"/>
      <c r="B265" s="10" t="s">
        <v>70</v>
      </c>
      <c r="C265" s="6"/>
      <c r="D265" s="44" t="s">
        <v>153</v>
      </c>
      <c r="E265" s="33"/>
      <c r="F265" s="33"/>
      <c r="G265" s="10" t="s">
        <v>31</v>
      </c>
      <c r="H265" s="6"/>
      <c r="I265" s="10" t="s">
        <v>31</v>
      </c>
      <c r="J265" s="6"/>
      <c r="K265" s="6"/>
      <c r="L265" s="10" t="s">
        <v>31</v>
      </c>
      <c r="M265" s="35">
        <v>45839</v>
      </c>
      <c r="N265" s="35">
        <v>45839</v>
      </c>
      <c r="O265" s="10" t="s">
        <v>31</v>
      </c>
      <c r="P265" s="10" t="s">
        <v>31</v>
      </c>
      <c r="Q265" s="10" t="s">
        <v>31</v>
      </c>
      <c r="R265" s="10" t="s">
        <v>31</v>
      </c>
    </row>
    <row r="266" spans="1:18" ht="19.5" thickBot="1" x14ac:dyDescent="0.35">
      <c r="A266" s="110"/>
      <c r="B266" s="10" t="s">
        <v>70</v>
      </c>
      <c r="C266" s="6"/>
      <c r="D266" s="45" t="s">
        <v>152</v>
      </c>
      <c r="E266" s="33"/>
      <c r="F266" s="33"/>
      <c r="G266" s="6"/>
      <c r="H266" s="6"/>
      <c r="I266" s="6"/>
      <c r="J266" s="6"/>
      <c r="K266" s="6"/>
      <c r="L266" s="6"/>
      <c r="M266" s="35">
        <v>45900</v>
      </c>
      <c r="N266" s="35">
        <v>45900</v>
      </c>
      <c r="O266" s="6"/>
      <c r="P266" s="6"/>
      <c r="Q266" s="6"/>
      <c r="R266" s="6"/>
    </row>
    <row r="267" spans="1:18" ht="67.150000000000006" customHeight="1" thickBot="1" x14ac:dyDescent="0.35">
      <c r="A267" s="106" t="s">
        <v>453</v>
      </c>
      <c r="B267" s="107"/>
      <c r="C267" s="55"/>
      <c r="D267" s="56" t="s">
        <v>122</v>
      </c>
      <c r="E267" s="57" t="str">
        <f>E255</f>
        <v>Человек</v>
      </c>
      <c r="F267" s="57">
        <f>F255</f>
        <v>792</v>
      </c>
      <c r="G267" s="82">
        <f>G268+G271+G274+G277+G280+G283+G286+G289+G292+G295</f>
        <v>74</v>
      </c>
      <c r="H267" s="82">
        <f>H268+H271+H274+H277+H280+H283+H286+H289+H292+H295</f>
        <v>74</v>
      </c>
      <c r="I267" s="82">
        <f>I268+I271+I274+I277+I280+I283+I286+I289+I292+I295</f>
        <v>28</v>
      </c>
      <c r="J267" s="82">
        <f t="shared" ref="J267" si="7">J268+J271+J274+J277+J280+J283+J286+J289+J292+J295</f>
        <v>28</v>
      </c>
      <c r="K267" s="82">
        <f>K268+K271+K274+K277+K280+K283+K286+K289+K292+K295</f>
        <v>46</v>
      </c>
      <c r="L267" s="55"/>
      <c r="M267" s="59" t="s">
        <v>31</v>
      </c>
      <c r="N267" s="59" t="s">
        <v>31</v>
      </c>
      <c r="O267" s="93">
        <f>O268+O271+O274+O277+O280+O283+O286+O289+O292+O295</f>
        <v>619854.41999999993</v>
      </c>
      <c r="P267" s="59" t="s">
        <v>31</v>
      </c>
      <c r="Q267" s="60">
        <f>Q268+Q271+Q274+Q277+Q280+Q283+Q286+Q289+Q292+Q295</f>
        <v>619854.41999999993</v>
      </c>
      <c r="R267" s="60">
        <f>R268+R271+R274+R277+R280+R283+R286+R289+R292+R295</f>
        <v>310006.94000000006</v>
      </c>
    </row>
    <row r="268" spans="1:18" ht="19.5" thickBot="1" x14ac:dyDescent="0.35">
      <c r="A268" s="115" t="s">
        <v>361</v>
      </c>
      <c r="B268" s="10" t="s">
        <v>69</v>
      </c>
      <c r="C268" s="6"/>
      <c r="D268" s="43" t="s">
        <v>31</v>
      </c>
      <c r="E268" s="33"/>
      <c r="F268" s="33"/>
      <c r="G268" s="73">
        <v>11</v>
      </c>
      <c r="H268" s="73">
        <v>11</v>
      </c>
      <c r="I268" s="73">
        <v>5</v>
      </c>
      <c r="J268" s="73">
        <f>I268</f>
        <v>5</v>
      </c>
      <c r="K268" s="73">
        <f>H268-J268</f>
        <v>6</v>
      </c>
      <c r="L268" s="43" t="s">
        <v>31</v>
      </c>
      <c r="M268" s="45"/>
      <c r="N268" s="45"/>
      <c r="O268" s="52">
        <v>93345.279999999999</v>
      </c>
      <c r="P268" s="51" t="s">
        <v>31</v>
      </c>
      <c r="Q268" s="52">
        <f>O268</f>
        <v>93345.279999999999</v>
      </c>
      <c r="R268" s="52">
        <v>50810.28</v>
      </c>
    </row>
    <row r="269" spans="1:18" ht="45.75" thickBot="1" x14ac:dyDescent="0.35">
      <c r="A269" s="116"/>
      <c r="B269" s="10" t="s">
        <v>70</v>
      </c>
      <c r="C269" s="6"/>
      <c r="D269" s="44" t="s">
        <v>153</v>
      </c>
      <c r="E269" s="33"/>
      <c r="F269" s="33"/>
      <c r="G269" s="74" t="s">
        <v>31</v>
      </c>
      <c r="H269" s="75"/>
      <c r="I269" s="74" t="s">
        <v>31</v>
      </c>
      <c r="J269" s="75"/>
      <c r="K269" s="75"/>
      <c r="L269" s="10" t="s">
        <v>31</v>
      </c>
      <c r="M269" s="35">
        <v>45792</v>
      </c>
      <c r="N269" s="35">
        <f>M269</f>
        <v>45792</v>
      </c>
      <c r="O269" s="10" t="s">
        <v>31</v>
      </c>
      <c r="P269" s="10" t="s">
        <v>31</v>
      </c>
      <c r="Q269" s="10" t="s">
        <v>31</v>
      </c>
      <c r="R269" s="10" t="s">
        <v>31</v>
      </c>
    </row>
    <row r="270" spans="1:18" ht="19.5" thickBot="1" x14ac:dyDescent="0.35">
      <c r="A270" s="117"/>
      <c r="B270" s="10" t="s">
        <v>70</v>
      </c>
      <c r="C270" s="6"/>
      <c r="D270" s="45" t="s">
        <v>152</v>
      </c>
      <c r="E270" s="33"/>
      <c r="F270" s="33"/>
      <c r="G270" s="75"/>
      <c r="H270" s="75"/>
      <c r="I270" s="75"/>
      <c r="J270" s="75"/>
      <c r="K270" s="75"/>
      <c r="L270" s="6"/>
      <c r="M270" s="35">
        <v>45870</v>
      </c>
      <c r="N270" s="35">
        <f>M270</f>
        <v>45870</v>
      </c>
      <c r="O270" s="6"/>
      <c r="P270" s="6"/>
      <c r="Q270" s="6"/>
      <c r="R270" s="6"/>
    </row>
    <row r="271" spans="1:18" ht="19.5" thickBot="1" x14ac:dyDescent="0.35">
      <c r="A271" s="115" t="s">
        <v>362</v>
      </c>
      <c r="B271" s="10" t="s">
        <v>69</v>
      </c>
      <c r="C271" s="6"/>
      <c r="D271" s="43" t="s">
        <v>31</v>
      </c>
      <c r="E271" s="33"/>
      <c r="F271" s="33"/>
      <c r="G271" s="73">
        <v>4</v>
      </c>
      <c r="H271" s="73">
        <v>4</v>
      </c>
      <c r="I271" s="73">
        <v>1</v>
      </c>
      <c r="J271" s="73">
        <f>I271</f>
        <v>1</v>
      </c>
      <c r="K271" s="73">
        <f>H271-J271</f>
        <v>3</v>
      </c>
      <c r="L271" s="43" t="s">
        <v>31</v>
      </c>
      <c r="M271" s="45"/>
      <c r="N271" s="45"/>
      <c r="O271" s="52">
        <v>30779.72</v>
      </c>
      <c r="P271" s="51" t="s">
        <v>31</v>
      </c>
      <c r="Q271" s="52">
        <f>O271</f>
        <v>30779.72</v>
      </c>
      <c r="R271" s="52">
        <v>15091.8</v>
      </c>
    </row>
    <row r="272" spans="1:18" ht="45.75" thickBot="1" x14ac:dyDescent="0.35">
      <c r="A272" s="116"/>
      <c r="B272" s="10" t="s">
        <v>70</v>
      </c>
      <c r="C272" s="6"/>
      <c r="D272" s="44" t="s">
        <v>153</v>
      </c>
      <c r="E272" s="33"/>
      <c r="F272" s="33"/>
      <c r="G272" s="74" t="s">
        <v>31</v>
      </c>
      <c r="H272" s="75"/>
      <c r="I272" s="74" t="s">
        <v>31</v>
      </c>
      <c r="J272" s="75"/>
      <c r="K272" s="75"/>
      <c r="L272" s="10" t="s">
        <v>31</v>
      </c>
      <c r="M272" s="35">
        <v>45792</v>
      </c>
      <c r="N272" s="35">
        <f>M272</f>
        <v>45792</v>
      </c>
      <c r="O272" s="10" t="s">
        <v>31</v>
      </c>
      <c r="P272" s="10" t="s">
        <v>31</v>
      </c>
      <c r="Q272" s="10" t="s">
        <v>31</v>
      </c>
      <c r="R272" s="10" t="s">
        <v>31</v>
      </c>
    </row>
    <row r="273" spans="1:18" ht="19.5" thickBot="1" x14ac:dyDescent="0.35">
      <c r="A273" s="117"/>
      <c r="B273" s="10" t="s">
        <v>70</v>
      </c>
      <c r="C273" s="6"/>
      <c r="D273" s="45" t="s">
        <v>152</v>
      </c>
      <c r="E273" s="33"/>
      <c r="F273" s="33"/>
      <c r="G273" s="75"/>
      <c r="H273" s="75"/>
      <c r="I273" s="75"/>
      <c r="J273" s="75"/>
      <c r="K273" s="75"/>
      <c r="L273" s="6"/>
      <c r="M273" s="35">
        <v>45870</v>
      </c>
      <c r="N273" s="35">
        <f>M273</f>
        <v>45870</v>
      </c>
      <c r="O273" s="6"/>
      <c r="P273" s="6"/>
      <c r="Q273" s="6"/>
      <c r="R273" s="6"/>
    </row>
    <row r="274" spans="1:18" ht="19.5" thickBot="1" x14ac:dyDescent="0.35">
      <c r="A274" s="115" t="s">
        <v>363</v>
      </c>
      <c r="B274" s="10" t="s">
        <v>69</v>
      </c>
      <c r="C274" s="6"/>
      <c r="D274" s="43" t="s">
        <v>31</v>
      </c>
      <c r="E274" s="33"/>
      <c r="F274" s="33"/>
      <c r="G274" s="73">
        <v>6</v>
      </c>
      <c r="H274" s="73">
        <v>6</v>
      </c>
      <c r="I274" s="73">
        <v>2</v>
      </c>
      <c r="J274" s="73">
        <f>I274</f>
        <v>2</v>
      </c>
      <c r="K274" s="73">
        <f>H274-J274</f>
        <v>4</v>
      </c>
      <c r="L274" s="43" t="s">
        <v>31</v>
      </c>
      <c r="M274" s="45"/>
      <c r="N274" s="45"/>
      <c r="O274" s="52">
        <v>45822.400000000001</v>
      </c>
      <c r="P274" s="51" t="s">
        <v>31</v>
      </c>
      <c r="Q274" s="52">
        <f>O274</f>
        <v>45822.400000000001</v>
      </c>
      <c r="R274" s="52">
        <v>16097.92</v>
      </c>
    </row>
    <row r="275" spans="1:18" ht="45.75" thickBot="1" x14ac:dyDescent="0.35">
      <c r="A275" s="116"/>
      <c r="B275" s="10" t="s">
        <v>70</v>
      </c>
      <c r="C275" s="6"/>
      <c r="D275" s="44" t="s">
        <v>153</v>
      </c>
      <c r="E275" s="33"/>
      <c r="F275" s="33"/>
      <c r="G275" s="74" t="s">
        <v>31</v>
      </c>
      <c r="H275" s="75"/>
      <c r="I275" s="74" t="s">
        <v>31</v>
      </c>
      <c r="J275" s="75"/>
      <c r="K275" s="75"/>
      <c r="L275" s="10" t="s">
        <v>31</v>
      </c>
      <c r="M275" s="35">
        <v>45792</v>
      </c>
      <c r="N275" s="35">
        <f>M275</f>
        <v>45792</v>
      </c>
      <c r="O275" s="10" t="s">
        <v>31</v>
      </c>
      <c r="P275" s="10" t="s">
        <v>31</v>
      </c>
      <c r="Q275" s="10" t="s">
        <v>31</v>
      </c>
      <c r="R275" s="10" t="s">
        <v>31</v>
      </c>
    </row>
    <row r="276" spans="1:18" ht="19.5" thickBot="1" x14ac:dyDescent="0.35">
      <c r="A276" s="117"/>
      <c r="B276" s="10" t="s">
        <v>70</v>
      </c>
      <c r="C276" s="6"/>
      <c r="D276" s="45" t="s">
        <v>152</v>
      </c>
      <c r="E276" s="33"/>
      <c r="F276" s="33"/>
      <c r="G276" s="75"/>
      <c r="H276" s="75"/>
      <c r="I276" s="75"/>
      <c r="J276" s="75"/>
      <c r="K276" s="75"/>
      <c r="L276" s="6"/>
      <c r="M276" s="35">
        <v>45870</v>
      </c>
      <c r="N276" s="35">
        <f>M276</f>
        <v>45870</v>
      </c>
      <c r="O276" s="6"/>
      <c r="P276" s="6"/>
      <c r="Q276" s="6"/>
      <c r="R276" s="6"/>
    </row>
    <row r="277" spans="1:18" ht="19.5" thickBot="1" x14ac:dyDescent="0.35">
      <c r="A277" s="115" t="s">
        <v>364</v>
      </c>
      <c r="B277" s="10" t="s">
        <v>69</v>
      </c>
      <c r="C277" s="6"/>
      <c r="D277" s="43" t="s">
        <v>31</v>
      </c>
      <c r="E277" s="33"/>
      <c r="F277" s="33"/>
      <c r="G277" s="73">
        <v>16</v>
      </c>
      <c r="H277" s="73">
        <v>16</v>
      </c>
      <c r="I277" s="73">
        <v>6</v>
      </c>
      <c r="J277" s="73">
        <f>I277</f>
        <v>6</v>
      </c>
      <c r="K277" s="73">
        <f>H277-J277</f>
        <v>10</v>
      </c>
      <c r="L277" s="43" t="s">
        <v>31</v>
      </c>
      <c r="M277" s="45"/>
      <c r="N277" s="45"/>
      <c r="O277" s="52">
        <v>135192.32000000001</v>
      </c>
      <c r="P277" s="51" t="s">
        <v>31</v>
      </c>
      <c r="Q277" s="52">
        <f>O277</f>
        <v>135192.32000000001</v>
      </c>
      <c r="R277" s="52">
        <v>72440.639999999999</v>
      </c>
    </row>
    <row r="278" spans="1:18" ht="45.75" thickBot="1" x14ac:dyDescent="0.35">
      <c r="A278" s="116"/>
      <c r="B278" s="10" t="s">
        <v>70</v>
      </c>
      <c r="C278" s="6"/>
      <c r="D278" s="44" t="s">
        <v>153</v>
      </c>
      <c r="E278" s="33"/>
      <c r="F278" s="33"/>
      <c r="G278" s="74" t="s">
        <v>31</v>
      </c>
      <c r="H278" s="75"/>
      <c r="I278" s="74" t="s">
        <v>31</v>
      </c>
      <c r="J278" s="75"/>
      <c r="K278" s="75"/>
      <c r="L278" s="10" t="s">
        <v>31</v>
      </c>
      <c r="M278" s="35">
        <v>45792</v>
      </c>
      <c r="N278" s="35">
        <f>M278</f>
        <v>45792</v>
      </c>
      <c r="O278" s="10" t="s">
        <v>31</v>
      </c>
      <c r="P278" s="10" t="s">
        <v>31</v>
      </c>
      <c r="Q278" s="10" t="s">
        <v>31</v>
      </c>
      <c r="R278" s="10" t="s">
        <v>31</v>
      </c>
    </row>
    <row r="279" spans="1:18" ht="19.5" thickBot="1" x14ac:dyDescent="0.35">
      <c r="A279" s="117"/>
      <c r="B279" s="10" t="s">
        <v>70</v>
      </c>
      <c r="C279" s="6"/>
      <c r="D279" s="45" t="s">
        <v>152</v>
      </c>
      <c r="E279" s="33"/>
      <c r="F279" s="33"/>
      <c r="G279" s="75"/>
      <c r="H279" s="75"/>
      <c r="I279" s="75"/>
      <c r="J279" s="75"/>
      <c r="K279" s="75"/>
      <c r="L279" s="6"/>
      <c r="M279" s="35">
        <v>45870</v>
      </c>
      <c r="N279" s="35">
        <f>M279</f>
        <v>45870</v>
      </c>
      <c r="O279" s="6"/>
      <c r="P279" s="6"/>
      <c r="Q279" s="6"/>
      <c r="R279" s="6"/>
    </row>
    <row r="280" spans="1:18" ht="19.5" thickBot="1" x14ac:dyDescent="0.35">
      <c r="A280" s="115" t="s">
        <v>365</v>
      </c>
      <c r="B280" s="10" t="s">
        <v>69</v>
      </c>
      <c r="C280" s="6"/>
      <c r="D280" s="43" t="s">
        <v>31</v>
      </c>
      <c r="E280" s="33"/>
      <c r="F280" s="33"/>
      <c r="G280" s="73">
        <v>16</v>
      </c>
      <c r="H280" s="73">
        <v>16</v>
      </c>
      <c r="I280" s="73">
        <v>8</v>
      </c>
      <c r="J280" s="73">
        <f>I280</f>
        <v>8</v>
      </c>
      <c r="K280" s="73">
        <f>H280-J280</f>
        <v>8</v>
      </c>
      <c r="L280" s="43" t="s">
        <v>31</v>
      </c>
      <c r="M280" s="45"/>
      <c r="N280" s="45"/>
      <c r="O280" s="52">
        <v>135192.32000000001</v>
      </c>
      <c r="P280" s="51" t="s">
        <v>31</v>
      </c>
      <c r="Q280" s="52">
        <f>O280</f>
        <v>135192.32000000001</v>
      </c>
      <c r="R280" s="52">
        <v>72440.639999999999</v>
      </c>
    </row>
    <row r="281" spans="1:18" ht="45.75" thickBot="1" x14ac:dyDescent="0.35">
      <c r="A281" s="116"/>
      <c r="B281" s="10" t="s">
        <v>70</v>
      </c>
      <c r="C281" s="6"/>
      <c r="D281" s="44" t="s">
        <v>153</v>
      </c>
      <c r="E281" s="33"/>
      <c r="F281" s="33"/>
      <c r="G281" s="74" t="s">
        <v>31</v>
      </c>
      <c r="H281" s="75"/>
      <c r="I281" s="74" t="s">
        <v>31</v>
      </c>
      <c r="J281" s="75"/>
      <c r="K281" s="75"/>
      <c r="L281" s="10" t="s">
        <v>31</v>
      </c>
      <c r="M281" s="35">
        <v>45792</v>
      </c>
      <c r="N281" s="35">
        <f>M281</f>
        <v>45792</v>
      </c>
      <c r="O281" s="10" t="s">
        <v>31</v>
      </c>
      <c r="P281" s="10" t="s">
        <v>31</v>
      </c>
      <c r="Q281" s="10" t="s">
        <v>31</v>
      </c>
      <c r="R281" s="10" t="s">
        <v>31</v>
      </c>
    </row>
    <row r="282" spans="1:18" ht="19.5" thickBot="1" x14ac:dyDescent="0.35">
      <c r="A282" s="117"/>
      <c r="B282" s="10" t="s">
        <v>70</v>
      </c>
      <c r="C282" s="6"/>
      <c r="D282" s="45" t="s">
        <v>152</v>
      </c>
      <c r="E282" s="33"/>
      <c r="F282" s="33"/>
      <c r="G282" s="75"/>
      <c r="H282" s="75"/>
      <c r="I282" s="75"/>
      <c r="J282" s="75"/>
      <c r="K282" s="75"/>
      <c r="L282" s="6"/>
      <c r="M282" s="35">
        <v>45870</v>
      </c>
      <c r="N282" s="35">
        <f>M282</f>
        <v>45870</v>
      </c>
      <c r="O282" s="6"/>
      <c r="P282" s="6"/>
      <c r="Q282" s="6"/>
      <c r="R282" s="6"/>
    </row>
    <row r="283" spans="1:18" ht="19.5" thickBot="1" x14ac:dyDescent="0.35">
      <c r="A283" s="115" t="s">
        <v>366</v>
      </c>
      <c r="B283" s="10" t="s">
        <v>69</v>
      </c>
      <c r="C283" s="6"/>
      <c r="D283" s="43" t="s">
        <v>31</v>
      </c>
      <c r="E283" s="33"/>
      <c r="F283" s="33"/>
      <c r="G283" s="73">
        <v>6</v>
      </c>
      <c r="H283" s="73">
        <v>6</v>
      </c>
      <c r="I283" s="73">
        <v>3</v>
      </c>
      <c r="J283" s="73">
        <f>I283</f>
        <v>3</v>
      </c>
      <c r="K283" s="73">
        <f>H283-J283</f>
        <v>3</v>
      </c>
      <c r="L283" s="43" t="s">
        <v>31</v>
      </c>
      <c r="M283" s="45"/>
      <c r="N283" s="45"/>
      <c r="O283" s="52">
        <v>54954.3</v>
      </c>
      <c r="P283" s="51" t="s">
        <v>31</v>
      </c>
      <c r="Q283" s="52">
        <f>O283</f>
        <v>54954.3</v>
      </c>
      <c r="R283" s="52">
        <f>Q283</f>
        <v>54954.3</v>
      </c>
    </row>
    <row r="284" spans="1:18" ht="45.75" thickBot="1" x14ac:dyDescent="0.35">
      <c r="A284" s="116"/>
      <c r="B284" s="10" t="s">
        <v>70</v>
      </c>
      <c r="C284" s="6"/>
      <c r="D284" s="44" t="s">
        <v>153</v>
      </c>
      <c r="E284" s="33"/>
      <c r="F284" s="33"/>
      <c r="G284" s="74" t="s">
        <v>31</v>
      </c>
      <c r="H284" s="75"/>
      <c r="I284" s="74" t="s">
        <v>31</v>
      </c>
      <c r="J284" s="75"/>
      <c r="K284" s="75"/>
      <c r="L284" s="10" t="s">
        <v>31</v>
      </c>
      <c r="M284" s="35">
        <v>45792</v>
      </c>
      <c r="N284" s="35">
        <f>M284</f>
        <v>45792</v>
      </c>
      <c r="O284" s="10" t="s">
        <v>31</v>
      </c>
      <c r="P284" s="10" t="s">
        <v>31</v>
      </c>
      <c r="Q284" s="10" t="s">
        <v>31</v>
      </c>
      <c r="R284" s="10" t="s">
        <v>31</v>
      </c>
    </row>
    <row r="285" spans="1:18" ht="19.5" thickBot="1" x14ac:dyDescent="0.35">
      <c r="A285" s="117"/>
      <c r="B285" s="10" t="s">
        <v>70</v>
      </c>
      <c r="C285" s="6"/>
      <c r="D285" s="45" t="s">
        <v>152</v>
      </c>
      <c r="E285" s="33"/>
      <c r="F285" s="33"/>
      <c r="G285" s="75"/>
      <c r="H285" s="75"/>
      <c r="I285" s="75"/>
      <c r="J285" s="75"/>
      <c r="K285" s="75"/>
      <c r="L285" s="6"/>
      <c r="M285" s="35">
        <v>45870</v>
      </c>
      <c r="N285" s="35">
        <f>M285</f>
        <v>45870</v>
      </c>
      <c r="O285" s="6"/>
      <c r="P285" s="6"/>
      <c r="Q285" s="6"/>
      <c r="R285" s="6"/>
    </row>
    <row r="286" spans="1:18" ht="19.5" thickBot="1" x14ac:dyDescent="0.35">
      <c r="A286" s="115" t="s">
        <v>367</v>
      </c>
      <c r="B286" s="10" t="s">
        <v>69</v>
      </c>
      <c r="C286" s="6"/>
      <c r="D286" s="43" t="s">
        <v>31</v>
      </c>
      <c r="E286" s="33"/>
      <c r="F286" s="33"/>
      <c r="G286" s="73">
        <v>10</v>
      </c>
      <c r="H286" s="73">
        <v>10</v>
      </c>
      <c r="I286" s="73">
        <v>2</v>
      </c>
      <c r="J286" s="73">
        <f>I286</f>
        <v>2</v>
      </c>
      <c r="K286" s="73">
        <f>H286-J286</f>
        <v>8</v>
      </c>
      <c r="L286" s="43" t="s">
        <v>31</v>
      </c>
      <c r="M286" s="45"/>
      <c r="N286" s="45"/>
      <c r="O286" s="52">
        <v>82874.080000000002</v>
      </c>
      <c r="P286" s="51" t="s">
        <v>31</v>
      </c>
      <c r="Q286" s="52">
        <f>O286</f>
        <v>82874.080000000002</v>
      </c>
      <c r="R286" s="52">
        <v>20122.400000000001</v>
      </c>
    </row>
    <row r="287" spans="1:18" ht="45.75" thickBot="1" x14ac:dyDescent="0.35">
      <c r="A287" s="116"/>
      <c r="B287" s="10" t="s">
        <v>70</v>
      </c>
      <c r="C287" s="6"/>
      <c r="D287" s="44" t="s">
        <v>153</v>
      </c>
      <c r="E287" s="33"/>
      <c r="F287" s="33"/>
      <c r="G287" s="74" t="s">
        <v>31</v>
      </c>
      <c r="H287" s="75"/>
      <c r="I287" s="74" t="s">
        <v>31</v>
      </c>
      <c r="J287" s="75"/>
      <c r="K287" s="75"/>
      <c r="L287" s="10" t="s">
        <v>31</v>
      </c>
      <c r="M287" s="35">
        <v>45792</v>
      </c>
      <c r="N287" s="35">
        <f>M287</f>
        <v>45792</v>
      </c>
      <c r="O287" s="10" t="s">
        <v>31</v>
      </c>
      <c r="P287" s="10" t="s">
        <v>31</v>
      </c>
      <c r="Q287" s="10" t="s">
        <v>31</v>
      </c>
      <c r="R287" s="10" t="s">
        <v>31</v>
      </c>
    </row>
    <row r="288" spans="1:18" ht="19.5" thickBot="1" x14ac:dyDescent="0.35">
      <c r="A288" s="117"/>
      <c r="B288" s="10" t="s">
        <v>70</v>
      </c>
      <c r="C288" s="6"/>
      <c r="D288" s="45" t="s">
        <v>152</v>
      </c>
      <c r="E288" s="33"/>
      <c r="F288" s="33"/>
      <c r="G288" s="75"/>
      <c r="H288" s="75"/>
      <c r="I288" s="75"/>
      <c r="J288" s="75"/>
      <c r="K288" s="75"/>
      <c r="L288" s="6"/>
      <c r="M288" s="35">
        <v>45870</v>
      </c>
      <c r="N288" s="35">
        <f>M288</f>
        <v>45870</v>
      </c>
      <c r="O288" s="6"/>
      <c r="P288" s="6"/>
      <c r="Q288" s="6"/>
      <c r="R288" s="6"/>
    </row>
    <row r="289" spans="1:18" ht="19.5" thickBot="1" x14ac:dyDescent="0.35">
      <c r="A289" s="115" t="s">
        <v>369</v>
      </c>
      <c r="B289" s="10" t="s">
        <v>69</v>
      </c>
      <c r="C289" s="6"/>
      <c r="D289" s="43" t="s">
        <v>31</v>
      </c>
      <c r="E289" s="33"/>
      <c r="F289" s="33"/>
      <c r="G289" s="73">
        <v>2</v>
      </c>
      <c r="H289" s="73">
        <v>2</v>
      </c>
      <c r="I289" s="73">
        <f>R289/Q289</f>
        <v>0</v>
      </c>
      <c r="J289" s="73">
        <f>I289</f>
        <v>0</v>
      </c>
      <c r="K289" s="73">
        <f>H289-J289</f>
        <v>2</v>
      </c>
      <c r="L289" s="43" t="s">
        <v>31</v>
      </c>
      <c r="M289" s="45"/>
      <c r="N289" s="45"/>
      <c r="O289" s="52">
        <v>17957.12</v>
      </c>
      <c r="P289" s="51" t="s">
        <v>31</v>
      </c>
      <c r="Q289" s="52">
        <f>O289</f>
        <v>17957.12</v>
      </c>
      <c r="R289" s="52">
        <v>0</v>
      </c>
    </row>
    <row r="290" spans="1:18" ht="50.45" customHeight="1" thickBot="1" x14ac:dyDescent="0.35">
      <c r="A290" s="116"/>
      <c r="B290" s="10" t="s">
        <v>70</v>
      </c>
      <c r="C290" s="6"/>
      <c r="D290" s="44" t="s">
        <v>153</v>
      </c>
      <c r="E290" s="33"/>
      <c r="F290" s="33"/>
      <c r="G290" s="74" t="s">
        <v>31</v>
      </c>
      <c r="H290" s="75"/>
      <c r="I290" s="74" t="s">
        <v>31</v>
      </c>
      <c r="J290" s="75"/>
      <c r="K290" s="75"/>
      <c r="L290" s="10" t="s">
        <v>31</v>
      </c>
      <c r="M290" s="35">
        <v>45792</v>
      </c>
      <c r="N290" s="35">
        <f>M290</f>
        <v>45792</v>
      </c>
      <c r="O290" s="10" t="s">
        <v>31</v>
      </c>
      <c r="P290" s="10" t="s">
        <v>31</v>
      </c>
      <c r="Q290" s="10" t="s">
        <v>31</v>
      </c>
      <c r="R290" s="10" t="s">
        <v>31</v>
      </c>
    </row>
    <row r="291" spans="1:18" s="17" customFormat="1" ht="30" customHeight="1" thickBot="1" x14ac:dyDescent="0.35">
      <c r="A291" s="117"/>
      <c r="B291" s="10" t="s">
        <v>70</v>
      </c>
      <c r="C291" s="6"/>
      <c r="D291" s="45" t="s">
        <v>152</v>
      </c>
      <c r="E291" s="33"/>
      <c r="F291" s="33"/>
      <c r="G291" s="75"/>
      <c r="H291" s="75"/>
      <c r="I291" s="75"/>
      <c r="J291" s="75"/>
      <c r="K291" s="75"/>
      <c r="L291" s="6"/>
      <c r="M291" s="35">
        <v>45870</v>
      </c>
      <c r="N291" s="35">
        <f>M291</f>
        <v>45870</v>
      </c>
      <c r="O291" s="6"/>
      <c r="P291" s="6"/>
      <c r="Q291" s="6"/>
      <c r="R291" s="6"/>
    </row>
    <row r="292" spans="1:18" s="17" customFormat="1" ht="30" customHeight="1" thickBot="1" x14ac:dyDescent="0.35">
      <c r="A292" s="115" t="s">
        <v>368</v>
      </c>
      <c r="B292" s="10" t="s">
        <v>69</v>
      </c>
      <c r="C292" s="6"/>
      <c r="D292" s="43" t="s">
        <v>31</v>
      </c>
      <c r="E292" s="33"/>
      <c r="F292" s="33"/>
      <c r="G292" s="73">
        <v>2</v>
      </c>
      <c r="H292" s="73">
        <v>2</v>
      </c>
      <c r="I292" s="73">
        <f>R292/Q292</f>
        <v>0</v>
      </c>
      <c r="J292" s="73">
        <f>I292</f>
        <v>0</v>
      </c>
      <c r="K292" s="73">
        <f>H292-J292</f>
        <v>2</v>
      </c>
      <c r="L292" s="43" t="s">
        <v>31</v>
      </c>
      <c r="M292" s="45"/>
      <c r="N292" s="45"/>
      <c r="O292" s="52">
        <v>15687.92</v>
      </c>
      <c r="P292" s="51" t="s">
        <v>31</v>
      </c>
      <c r="Q292" s="52">
        <f>O292</f>
        <v>15687.92</v>
      </c>
      <c r="R292" s="52">
        <v>0</v>
      </c>
    </row>
    <row r="293" spans="1:18" s="17" customFormat="1" ht="30" customHeight="1" thickBot="1" x14ac:dyDescent="0.35">
      <c r="A293" s="116"/>
      <c r="B293" s="10" t="s">
        <v>70</v>
      </c>
      <c r="C293" s="6"/>
      <c r="D293" s="44" t="s">
        <v>153</v>
      </c>
      <c r="E293" s="33"/>
      <c r="F293" s="33"/>
      <c r="G293" s="74" t="s">
        <v>31</v>
      </c>
      <c r="H293" s="75"/>
      <c r="I293" s="74" t="s">
        <v>31</v>
      </c>
      <c r="J293" s="75"/>
      <c r="K293" s="75"/>
      <c r="L293" s="10" t="s">
        <v>31</v>
      </c>
      <c r="M293" s="35">
        <v>45792</v>
      </c>
      <c r="N293" s="35">
        <f>M293</f>
        <v>45792</v>
      </c>
      <c r="O293" s="10" t="s">
        <v>31</v>
      </c>
      <c r="P293" s="10" t="s">
        <v>31</v>
      </c>
      <c r="Q293" s="10" t="s">
        <v>31</v>
      </c>
      <c r="R293" s="10" t="s">
        <v>31</v>
      </c>
    </row>
    <row r="294" spans="1:18" s="17" customFormat="1" ht="30" customHeight="1" thickBot="1" x14ac:dyDescent="0.35">
      <c r="A294" s="117"/>
      <c r="B294" s="10" t="s">
        <v>70</v>
      </c>
      <c r="C294" s="6"/>
      <c r="D294" s="45" t="s">
        <v>152</v>
      </c>
      <c r="E294" s="33"/>
      <c r="F294" s="33"/>
      <c r="G294" s="75"/>
      <c r="H294" s="75"/>
      <c r="I294" s="75"/>
      <c r="J294" s="75"/>
      <c r="K294" s="75"/>
      <c r="L294" s="6"/>
      <c r="M294" s="35">
        <v>45870</v>
      </c>
      <c r="N294" s="35">
        <f>M294</f>
        <v>45870</v>
      </c>
      <c r="O294" s="6"/>
      <c r="P294" s="6"/>
      <c r="Q294" s="6"/>
      <c r="R294" s="6"/>
    </row>
    <row r="295" spans="1:18" s="12" customFormat="1" ht="19.5" thickBot="1" x14ac:dyDescent="0.35">
      <c r="A295" s="115" t="s">
        <v>157</v>
      </c>
      <c r="B295" s="10" t="s">
        <v>69</v>
      </c>
      <c r="C295" s="6"/>
      <c r="D295" s="43" t="s">
        <v>31</v>
      </c>
      <c r="E295" s="33"/>
      <c r="F295" s="33"/>
      <c r="G295" s="73">
        <v>1</v>
      </c>
      <c r="H295" s="73">
        <v>1</v>
      </c>
      <c r="I295" s="73">
        <v>1</v>
      </c>
      <c r="J295" s="73">
        <f>I295</f>
        <v>1</v>
      </c>
      <c r="K295" s="73">
        <f>H295-J295</f>
        <v>0</v>
      </c>
      <c r="L295" s="43" t="s">
        <v>31</v>
      </c>
      <c r="M295" s="45"/>
      <c r="N295" s="45"/>
      <c r="O295" s="52">
        <v>8048.96</v>
      </c>
      <c r="P295" s="51" t="s">
        <v>31</v>
      </c>
      <c r="Q295" s="52">
        <f>O295</f>
        <v>8048.96</v>
      </c>
      <c r="R295" s="52">
        <f>Q295</f>
        <v>8048.96</v>
      </c>
    </row>
    <row r="296" spans="1:18" s="12" customFormat="1" ht="45.75" thickBot="1" x14ac:dyDescent="0.35">
      <c r="A296" s="116"/>
      <c r="B296" s="10" t="s">
        <v>70</v>
      </c>
      <c r="C296" s="6"/>
      <c r="D296" s="44" t="s">
        <v>153</v>
      </c>
      <c r="E296" s="33"/>
      <c r="F296" s="33"/>
      <c r="G296" s="74" t="s">
        <v>31</v>
      </c>
      <c r="H296" s="75"/>
      <c r="I296" s="74" t="s">
        <v>31</v>
      </c>
      <c r="J296" s="75"/>
      <c r="K296" s="75"/>
      <c r="L296" s="10" t="s">
        <v>31</v>
      </c>
      <c r="M296" s="35">
        <f>N296</f>
        <v>45792</v>
      </c>
      <c r="N296" s="35">
        <v>45792</v>
      </c>
      <c r="O296" s="10" t="s">
        <v>31</v>
      </c>
      <c r="P296" s="10" t="s">
        <v>31</v>
      </c>
      <c r="Q296" s="10" t="s">
        <v>31</v>
      </c>
      <c r="R296" s="10" t="s">
        <v>31</v>
      </c>
    </row>
    <row r="297" spans="1:18" s="12" customFormat="1" ht="19.5" thickBot="1" x14ac:dyDescent="0.35">
      <c r="A297" s="117"/>
      <c r="B297" s="10" t="s">
        <v>70</v>
      </c>
      <c r="C297" s="6"/>
      <c r="D297" s="45" t="s">
        <v>152</v>
      </c>
      <c r="E297" s="33"/>
      <c r="F297" s="33"/>
      <c r="G297" s="6"/>
      <c r="H297" s="6"/>
      <c r="I297" s="6"/>
      <c r="J297" s="6"/>
      <c r="K297" s="6"/>
      <c r="L297" s="6"/>
      <c r="M297" s="35">
        <v>45870</v>
      </c>
      <c r="N297" s="35">
        <v>45819</v>
      </c>
      <c r="O297" s="6"/>
      <c r="P297" s="6"/>
      <c r="Q297" s="6"/>
      <c r="R297" s="6"/>
    </row>
    <row r="298" spans="1:18" s="12" customFormat="1" ht="86.45" customHeight="1" thickBot="1" x14ac:dyDescent="0.35">
      <c r="A298" s="106" t="s">
        <v>454</v>
      </c>
      <c r="B298" s="107"/>
      <c r="C298" s="55"/>
      <c r="D298" s="56" t="s">
        <v>122</v>
      </c>
      <c r="E298" s="57" t="str">
        <f>E267</f>
        <v>Человек</v>
      </c>
      <c r="F298" s="57">
        <f>F267</f>
        <v>792</v>
      </c>
      <c r="G298" s="82">
        <f>G299+G302+G305+G308+G311+G314+G317+G320</f>
        <v>36</v>
      </c>
      <c r="H298" s="82">
        <f t="shared" ref="H298:K298" si="8">H299+H302+H305+H308+H311+H314+H317+H320</f>
        <v>36</v>
      </c>
      <c r="I298" s="82">
        <f t="shared" si="8"/>
        <v>36</v>
      </c>
      <c r="J298" s="82">
        <f t="shared" si="8"/>
        <v>36</v>
      </c>
      <c r="K298" s="82">
        <f t="shared" si="8"/>
        <v>0</v>
      </c>
      <c r="L298" s="83"/>
      <c r="M298" s="59" t="s">
        <v>31</v>
      </c>
      <c r="N298" s="59" t="s">
        <v>31</v>
      </c>
      <c r="O298" s="93">
        <f>O299+O302+O305+O308+O311+O314+O317+O320</f>
        <v>144840</v>
      </c>
      <c r="P298" s="59" t="s">
        <v>31</v>
      </c>
      <c r="Q298" s="60">
        <f>Q299+Q302+Q305+Q308+Q311+Q314+Q317+Q320</f>
        <v>144840</v>
      </c>
      <c r="R298" s="60">
        <f>R299+R302+R305+R308+R311+R314+R317+R320</f>
        <v>144840</v>
      </c>
    </row>
    <row r="299" spans="1:18" s="12" customFormat="1" ht="19.5" thickBot="1" x14ac:dyDescent="0.35">
      <c r="A299" s="108" t="s">
        <v>155</v>
      </c>
      <c r="B299" s="10" t="s">
        <v>69</v>
      </c>
      <c r="C299" s="6"/>
      <c r="D299" s="43" t="s">
        <v>31</v>
      </c>
      <c r="E299" s="33"/>
      <c r="F299" s="33"/>
      <c r="G299" s="73">
        <v>9</v>
      </c>
      <c r="H299" s="73">
        <v>9</v>
      </c>
      <c r="I299" s="73">
        <v>9</v>
      </c>
      <c r="J299" s="73">
        <f>I299</f>
        <v>9</v>
      </c>
      <c r="K299" s="73">
        <f>H299-J299</f>
        <v>0</v>
      </c>
      <c r="L299" s="43" t="s">
        <v>31</v>
      </c>
      <c r="M299" s="45"/>
      <c r="N299" s="45"/>
      <c r="O299" s="52">
        <v>38610</v>
      </c>
      <c r="P299" s="51" t="s">
        <v>31</v>
      </c>
      <c r="Q299" s="52">
        <f>O299</f>
        <v>38610</v>
      </c>
      <c r="R299" s="52">
        <v>38610</v>
      </c>
    </row>
    <row r="300" spans="1:18" s="12" customFormat="1" ht="45.75" thickBot="1" x14ac:dyDescent="0.35">
      <c r="A300" s="109"/>
      <c r="B300" s="10" t="s">
        <v>70</v>
      </c>
      <c r="C300" s="6"/>
      <c r="D300" s="44" t="s">
        <v>153</v>
      </c>
      <c r="E300" s="33"/>
      <c r="F300" s="33"/>
      <c r="G300" s="74" t="s">
        <v>31</v>
      </c>
      <c r="H300" s="75"/>
      <c r="I300" s="74" t="s">
        <v>31</v>
      </c>
      <c r="J300" s="75"/>
      <c r="K300" s="75"/>
      <c r="L300" s="10" t="s">
        <v>31</v>
      </c>
      <c r="M300" s="35">
        <v>45771</v>
      </c>
      <c r="N300" s="35">
        <f>M300</f>
        <v>45771</v>
      </c>
      <c r="O300" s="10" t="s">
        <v>31</v>
      </c>
      <c r="P300" s="10" t="s">
        <v>31</v>
      </c>
      <c r="Q300" s="10" t="s">
        <v>31</v>
      </c>
      <c r="R300" s="10" t="s">
        <v>31</v>
      </c>
    </row>
    <row r="301" spans="1:18" s="12" customFormat="1" ht="35.25" customHeight="1" thickBot="1" x14ac:dyDescent="0.35">
      <c r="A301" s="110"/>
      <c r="B301" s="10" t="s">
        <v>70</v>
      </c>
      <c r="C301" s="6"/>
      <c r="D301" s="45" t="s">
        <v>152</v>
      </c>
      <c r="E301" s="33"/>
      <c r="F301" s="33"/>
      <c r="G301" s="75"/>
      <c r="H301" s="75"/>
      <c r="I301" s="75"/>
      <c r="J301" s="75"/>
      <c r="K301" s="75"/>
      <c r="L301" s="6"/>
      <c r="M301" s="35">
        <v>45838</v>
      </c>
      <c r="N301" s="35">
        <f>M301</f>
        <v>45838</v>
      </c>
      <c r="O301" s="6"/>
      <c r="P301" s="6"/>
      <c r="Q301" s="6"/>
      <c r="R301" s="6"/>
    </row>
    <row r="302" spans="1:18" s="12" customFormat="1" ht="33.75" customHeight="1" thickBot="1" x14ac:dyDescent="0.35">
      <c r="A302" s="108" t="s">
        <v>156</v>
      </c>
      <c r="B302" s="10" t="s">
        <v>69</v>
      </c>
      <c r="C302" s="6"/>
      <c r="D302" s="43" t="s">
        <v>31</v>
      </c>
      <c r="E302" s="33"/>
      <c r="F302" s="33"/>
      <c r="G302" s="73">
        <v>3</v>
      </c>
      <c r="H302" s="73">
        <v>3</v>
      </c>
      <c r="I302" s="73">
        <v>3</v>
      </c>
      <c r="J302" s="73">
        <v>3</v>
      </c>
      <c r="K302" s="73">
        <f>H302-J302</f>
        <v>0</v>
      </c>
      <c r="L302" s="43" t="s">
        <v>31</v>
      </c>
      <c r="M302" s="45"/>
      <c r="N302" s="45"/>
      <c r="O302" s="52">
        <v>14490</v>
      </c>
      <c r="P302" s="51" t="s">
        <v>31</v>
      </c>
      <c r="Q302" s="52">
        <f>O302</f>
        <v>14490</v>
      </c>
      <c r="R302" s="52">
        <f>Q302</f>
        <v>14490</v>
      </c>
    </row>
    <row r="303" spans="1:18" s="17" customFormat="1" ht="30" customHeight="1" thickBot="1" x14ac:dyDescent="0.35">
      <c r="A303" s="109"/>
      <c r="B303" s="10" t="s">
        <v>70</v>
      </c>
      <c r="C303" s="6"/>
      <c r="D303" s="44" t="s">
        <v>153</v>
      </c>
      <c r="E303" s="33"/>
      <c r="F303" s="33"/>
      <c r="G303" s="74" t="s">
        <v>31</v>
      </c>
      <c r="H303" s="75"/>
      <c r="I303" s="74" t="s">
        <v>31</v>
      </c>
      <c r="J303" s="75"/>
      <c r="K303" s="75"/>
      <c r="L303" s="10" t="s">
        <v>31</v>
      </c>
      <c r="M303" s="35">
        <v>45771</v>
      </c>
      <c r="N303" s="35">
        <f>M303</f>
        <v>45771</v>
      </c>
      <c r="O303" s="10" t="s">
        <v>31</v>
      </c>
      <c r="P303" s="10" t="s">
        <v>31</v>
      </c>
      <c r="Q303" s="10" t="s">
        <v>31</v>
      </c>
      <c r="R303" s="10" t="s">
        <v>31</v>
      </c>
    </row>
    <row r="304" spans="1:18" s="12" customFormat="1" ht="19.5" thickBot="1" x14ac:dyDescent="0.35">
      <c r="A304" s="110"/>
      <c r="B304" s="10" t="s">
        <v>70</v>
      </c>
      <c r="C304" s="6"/>
      <c r="D304" s="45" t="s">
        <v>152</v>
      </c>
      <c r="E304" s="33"/>
      <c r="F304" s="33"/>
      <c r="G304" s="75"/>
      <c r="H304" s="75"/>
      <c r="I304" s="75"/>
      <c r="J304" s="75"/>
      <c r="K304" s="75"/>
      <c r="L304" s="6"/>
      <c r="M304" s="35">
        <v>45838</v>
      </c>
      <c r="N304" s="35">
        <f>M304</f>
        <v>45838</v>
      </c>
      <c r="O304" s="6"/>
      <c r="P304" s="6"/>
      <c r="Q304" s="6"/>
      <c r="R304" s="6"/>
    </row>
    <row r="305" spans="1:18" s="12" customFormat="1" ht="19.5" thickBot="1" x14ac:dyDescent="0.35">
      <c r="A305" s="108" t="s">
        <v>157</v>
      </c>
      <c r="B305" s="10" t="s">
        <v>69</v>
      </c>
      <c r="C305" s="6"/>
      <c r="D305" s="43" t="s">
        <v>31</v>
      </c>
      <c r="E305" s="33"/>
      <c r="F305" s="33"/>
      <c r="G305" s="73">
        <v>5</v>
      </c>
      <c r="H305" s="73">
        <v>5</v>
      </c>
      <c r="I305" s="73">
        <v>5</v>
      </c>
      <c r="J305" s="73">
        <f>I305</f>
        <v>5</v>
      </c>
      <c r="K305" s="73">
        <f>H305-J305</f>
        <v>0</v>
      </c>
      <c r="L305" s="43" t="s">
        <v>31</v>
      </c>
      <c r="M305" s="45"/>
      <c r="N305" s="45"/>
      <c r="O305" s="52">
        <v>4830</v>
      </c>
      <c r="P305" s="51" t="s">
        <v>31</v>
      </c>
      <c r="Q305" s="52">
        <f>O305</f>
        <v>4830</v>
      </c>
      <c r="R305" s="52">
        <f>Q305</f>
        <v>4830</v>
      </c>
    </row>
    <row r="306" spans="1:18" s="12" customFormat="1" ht="45.75" thickBot="1" x14ac:dyDescent="0.35">
      <c r="A306" s="109"/>
      <c r="B306" s="10" t="s">
        <v>70</v>
      </c>
      <c r="C306" s="6"/>
      <c r="D306" s="44" t="s">
        <v>153</v>
      </c>
      <c r="E306" s="33"/>
      <c r="F306" s="33"/>
      <c r="G306" s="74" t="s">
        <v>31</v>
      </c>
      <c r="H306" s="75"/>
      <c r="I306" s="74" t="s">
        <v>31</v>
      </c>
      <c r="J306" s="75"/>
      <c r="K306" s="75"/>
      <c r="L306" s="10" t="s">
        <v>31</v>
      </c>
      <c r="M306" s="35">
        <v>45771</v>
      </c>
      <c r="N306" s="35">
        <f>M306</f>
        <v>45771</v>
      </c>
      <c r="O306" s="10" t="s">
        <v>31</v>
      </c>
      <c r="P306" s="10" t="s">
        <v>31</v>
      </c>
      <c r="Q306" s="10" t="s">
        <v>31</v>
      </c>
      <c r="R306" s="10" t="s">
        <v>31</v>
      </c>
    </row>
    <row r="307" spans="1:18" s="12" customFormat="1" ht="33" customHeight="1" thickBot="1" x14ac:dyDescent="0.35">
      <c r="A307" s="110"/>
      <c r="B307" s="10" t="s">
        <v>70</v>
      </c>
      <c r="C307" s="6"/>
      <c r="D307" s="45" t="s">
        <v>152</v>
      </c>
      <c r="E307" s="33"/>
      <c r="F307" s="33"/>
      <c r="G307" s="75"/>
      <c r="H307" s="75"/>
      <c r="I307" s="75"/>
      <c r="J307" s="75"/>
      <c r="K307" s="75"/>
      <c r="L307" s="6"/>
      <c r="M307" s="35">
        <v>45838</v>
      </c>
      <c r="N307" s="35">
        <f>M307</f>
        <v>45838</v>
      </c>
      <c r="O307" s="6"/>
      <c r="P307" s="6"/>
      <c r="Q307" s="6"/>
      <c r="R307" s="6"/>
    </row>
    <row r="308" spans="1:18" s="12" customFormat="1" ht="19.5" thickBot="1" x14ac:dyDescent="0.35">
      <c r="A308" s="108" t="s">
        <v>158</v>
      </c>
      <c r="B308" s="10" t="s">
        <v>69</v>
      </c>
      <c r="C308" s="6"/>
      <c r="D308" s="43" t="s">
        <v>31</v>
      </c>
      <c r="E308" s="33"/>
      <c r="F308" s="33"/>
      <c r="G308" s="73">
        <v>2</v>
      </c>
      <c r="H308" s="73">
        <v>2</v>
      </c>
      <c r="I308" s="73">
        <v>2</v>
      </c>
      <c r="J308" s="73">
        <f>I308</f>
        <v>2</v>
      </c>
      <c r="K308" s="73">
        <f>H308-J308</f>
        <v>0</v>
      </c>
      <c r="L308" s="43" t="s">
        <v>31</v>
      </c>
      <c r="M308" s="45"/>
      <c r="N308" s="45"/>
      <c r="O308" s="52">
        <v>9660</v>
      </c>
      <c r="P308" s="51" t="s">
        <v>31</v>
      </c>
      <c r="Q308" s="52">
        <f>O308</f>
        <v>9660</v>
      </c>
      <c r="R308" s="52">
        <f>Q308</f>
        <v>9660</v>
      </c>
    </row>
    <row r="309" spans="1:18" s="12" customFormat="1" ht="45.75" thickBot="1" x14ac:dyDescent="0.35">
      <c r="A309" s="109"/>
      <c r="B309" s="10" t="s">
        <v>70</v>
      </c>
      <c r="C309" s="6"/>
      <c r="D309" s="44" t="s">
        <v>153</v>
      </c>
      <c r="E309" s="33"/>
      <c r="F309" s="33"/>
      <c r="G309" s="74" t="s">
        <v>31</v>
      </c>
      <c r="H309" s="75"/>
      <c r="I309" s="74" t="s">
        <v>31</v>
      </c>
      <c r="J309" s="75"/>
      <c r="K309" s="75"/>
      <c r="L309" s="10" t="s">
        <v>31</v>
      </c>
      <c r="M309" s="35">
        <v>45771</v>
      </c>
      <c r="N309" s="35">
        <f>M309</f>
        <v>45771</v>
      </c>
      <c r="O309" s="10" t="s">
        <v>31</v>
      </c>
      <c r="P309" s="10" t="s">
        <v>31</v>
      </c>
      <c r="Q309" s="10" t="s">
        <v>31</v>
      </c>
      <c r="R309" s="10" t="s">
        <v>31</v>
      </c>
    </row>
    <row r="310" spans="1:18" s="12" customFormat="1" ht="19.5" thickBot="1" x14ac:dyDescent="0.35">
      <c r="A310" s="110"/>
      <c r="B310" s="10" t="s">
        <v>70</v>
      </c>
      <c r="C310" s="6"/>
      <c r="D310" s="45" t="s">
        <v>152</v>
      </c>
      <c r="E310" s="33"/>
      <c r="F310" s="33"/>
      <c r="G310" s="75"/>
      <c r="H310" s="75"/>
      <c r="I310" s="75"/>
      <c r="J310" s="75"/>
      <c r="K310" s="75"/>
      <c r="L310" s="6"/>
      <c r="M310" s="35">
        <v>45838</v>
      </c>
      <c r="N310" s="35">
        <f>M310</f>
        <v>45838</v>
      </c>
      <c r="O310" s="6"/>
      <c r="P310" s="6"/>
      <c r="Q310" s="6"/>
      <c r="R310" s="6"/>
    </row>
    <row r="311" spans="1:18" s="12" customFormat="1" ht="19.5" thickBot="1" x14ac:dyDescent="0.35">
      <c r="A311" s="108" t="s">
        <v>160</v>
      </c>
      <c r="B311" s="10" t="s">
        <v>69</v>
      </c>
      <c r="C311" s="6"/>
      <c r="D311" s="43" t="s">
        <v>31</v>
      </c>
      <c r="E311" s="33"/>
      <c r="F311" s="33"/>
      <c r="G311" s="73">
        <v>10</v>
      </c>
      <c r="H311" s="73">
        <v>10</v>
      </c>
      <c r="I311" s="73">
        <v>10</v>
      </c>
      <c r="J311" s="73">
        <f>I311</f>
        <v>10</v>
      </c>
      <c r="K311" s="73">
        <f>H311-J311</f>
        <v>0</v>
      </c>
      <c r="L311" s="43" t="s">
        <v>31</v>
      </c>
      <c r="M311" s="45"/>
      <c r="N311" s="45"/>
      <c r="O311" s="52">
        <v>48300</v>
      </c>
      <c r="P311" s="51" t="s">
        <v>31</v>
      </c>
      <c r="Q311" s="52">
        <f>O311</f>
        <v>48300</v>
      </c>
      <c r="R311" s="52">
        <f>Q311</f>
        <v>48300</v>
      </c>
    </row>
    <row r="312" spans="1:18" s="16" customFormat="1" ht="45.75" thickBot="1" x14ac:dyDescent="0.35">
      <c r="A312" s="109"/>
      <c r="B312" s="10" t="s">
        <v>70</v>
      </c>
      <c r="C312" s="6"/>
      <c r="D312" s="44" t="s">
        <v>153</v>
      </c>
      <c r="E312" s="33"/>
      <c r="F312" s="33"/>
      <c r="G312" s="74" t="s">
        <v>31</v>
      </c>
      <c r="H312" s="75"/>
      <c r="I312" s="74" t="s">
        <v>31</v>
      </c>
      <c r="J312" s="75"/>
      <c r="K312" s="75"/>
      <c r="L312" s="10" t="s">
        <v>31</v>
      </c>
      <c r="M312" s="35">
        <v>45771</v>
      </c>
      <c r="N312" s="35">
        <f>M312</f>
        <v>45771</v>
      </c>
      <c r="O312" s="10" t="s">
        <v>31</v>
      </c>
      <c r="P312" s="10" t="s">
        <v>31</v>
      </c>
      <c r="Q312" s="10" t="s">
        <v>31</v>
      </c>
      <c r="R312" s="10" t="s">
        <v>31</v>
      </c>
    </row>
    <row r="313" spans="1:18" s="16" customFormat="1" ht="27.75" customHeight="1" thickBot="1" x14ac:dyDescent="0.35">
      <c r="A313" s="110"/>
      <c r="B313" s="10" t="s">
        <v>70</v>
      </c>
      <c r="C313" s="6"/>
      <c r="D313" s="45" t="s">
        <v>152</v>
      </c>
      <c r="E313" s="33"/>
      <c r="F313" s="33"/>
      <c r="G313" s="75"/>
      <c r="H313" s="75"/>
      <c r="I313" s="75"/>
      <c r="J313" s="75"/>
      <c r="K313" s="75"/>
      <c r="L313" s="6"/>
      <c r="M313" s="35">
        <v>45838</v>
      </c>
      <c r="N313" s="35">
        <f>M313</f>
        <v>45838</v>
      </c>
      <c r="O313" s="6"/>
      <c r="P313" s="6"/>
      <c r="Q313" s="6"/>
      <c r="R313" s="6"/>
    </row>
    <row r="314" spans="1:18" s="16" customFormat="1" ht="35.25" customHeight="1" thickBot="1" x14ac:dyDescent="0.35">
      <c r="A314" s="108" t="s">
        <v>161</v>
      </c>
      <c r="B314" s="10" t="s">
        <v>69</v>
      </c>
      <c r="C314" s="6"/>
      <c r="D314" s="43" t="s">
        <v>31</v>
      </c>
      <c r="E314" s="33"/>
      <c r="F314" s="33"/>
      <c r="G314" s="73">
        <v>3</v>
      </c>
      <c r="H314" s="73">
        <v>3</v>
      </c>
      <c r="I314" s="73">
        <v>3</v>
      </c>
      <c r="J314" s="73">
        <f>I314</f>
        <v>3</v>
      </c>
      <c r="K314" s="73">
        <f>H314-J314</f>
        <v>0</v>
      </c>
      <c r="L314" s="43" t="s">
        <v>31</v>
      </c>
      <c r="M314" s="45"/>
      <c r="N314" s="45"/>
      <c r="O314" s="52">
        <v>9630</v>
      </c>
      <c r="P314" s="51" t="s">
        <v>31</v>
      </c>
      <c r="Q314" s="52">
        <f>O314</f>
        <v>9630</v>
      </c>
      <c r="R314" s="52">
        <f>Q314</f>
        <v>9630</v>
      </c>
    </row>
    <row r="315" spans="1:18" ht="45.75" thickBot="1" x14ac:dyDescent="0.35">
      <c r="A315" s="109"/>
      <c r="B315" s="10" t="s">
        <v>70</v>
      </c>
      <c r="C315" s="6"/>
      <c r="D315" s="44" t="s">
        <v>153</v>
      </c>
      <c r="E315" s="33"/>
      <c r="F315" s="33"/>
      <c r="G315" s="74" t="s">
        <v>31</v>
      </c>
      <c r="H315" s="75"/>
      <c r="I315" s="74" t="s">
        <v>31</v>
      </c>
      <c r="J315" s="75"/>
      <c r="K315" s="75"/>
      <c r="L315" s="10" t="s">
        <v>31</v>
      </c>
      <c r="M315" s="35">
        <v>45771</v>
      </c>
      <c r="N315" s="35">
        <f>M315</f>
        <v>45771</v>
      </c>
      <c r="O315" s="10" t="s">
        <v>31</v>
      </c>
      <c r="P315" s="10" t="s">
        <v>31</v>
      </c>
      <c r="Q315" s="10" t="s">
        <v>31</v>
      </c>
      <c r="R315" s="10" t="s">
        <v>31</v>
      </c>
    </row>
    <row r="316" spans="1:18" ht="19.5" thickBot="1" x14ac:dyDescent="0.35">
      <c r="A316" s="110"/>
      <c r="B316" s="10" t="s">
        <v>70</v>
      </c>
      <c r="C316" s="6"/>
      <c r="D316" s="45" t="s">
        <v>152</v>
      </c>
      <c r="E316" s="33"/>
      <c r="F316" s="33"/>
      <c r="G316" s="75"/>
      <c r="H316" s="75"/>
      <c r="I316" s="75"/>
      <c r="J316" s="75"/>
      <c r="K316" s="75"/>
      <c r="L316" s="6"/>
      <c r="M316" s="35">
        <v>45838</v>
      </c>
      <c r="N316" s="35">
        <f>M316</f>
        <v>45838</v>
      </c>
      <c r="O316" s="6"/>
      <c r="P316" s="6"/>
      <c r="Q316" s="6"/>
      <c r="R316" s="6"/>
    </row>
    <row r="317" spans="1:18" ht="19.5" thickBot="1" x14ac:dyDescent="0.35">
      <c r="A317" s="108" t="s">
        <v>163</v>
      </c>
      <c r="B317" s="10" t="s">
        <v>69</v>
      </c>
      <c r="C317" s="6"/>
      <c r="D317" s="43" t="s">
        <v>31</v>
      </c>
      <c r="E317" s="33"/>
      <c r="F317" s="33"/>
      <c r="G317" s="73">
        <v>3</v>
      </c>
      <c r="H317" s="73">
        <v>3</v>
      </c>
      <c r="I317" s="73">
        <v>3</v>
      </c>
      <c r="J317" s="73">
        <v>3</v>
      </c>
      <c r="K317" s="73">
        <f>H317-J317</f>
        <v>0</v>
      </c>
      <c r="L317" s="43" t="s">
        <v>31</v>
      </c>
      <c r="M317" s="45"/>
      <c r="N317" s="45"/>
      <c r="O317" s="52">
        <v>14490</v>
      </c>
      <c r="P317" s="51" t="s">
        <v>31</v>
      </c>
      <c r="Q317" s="52">
        <f>O317</f>
        <v>14490</v>
      </c>
      <c r="R317" s="52">
        <v>14490</v>
      </c>
    </row>
    <row r="318" spans="1:18" ht="45.75" thickBot="1" x14ac:dyDescent="0.35">
      <c r="A318" s="109"/>
      <c r="B318" s="10" t="s">
        <v>70</v>
      </c>
      <c r="C318" s="6"/>
      <c r="D318" s="44" t="s">
        <v>153</v>
      </c>
      <c r="E318" s="33"/>
      <c r="F318" s="33"/>
      <c r="G318" s="74" t="s">
        <v>31</v>
      </c>
      <c r="H318" s="75"/>
      <c r="I318" s="74" t="s">
        <v>31</v>
      </c>
      <c r="J318" s="75"/>
      <c r="K318" s="75"/>
      <c r="L318" s="10" t="s">
        <v>31</v>
      </c>
      <c r="M318" s="35">
        <v>45771</v>
      </c>
      <c r="N318" s="35">
        <f>M318</f>
        <v>45771</v>
      </c>
      <c r="O318" s="10" t="s">
        <v>31</v>
      </c>
      <c r="P318" s="10" t="s">
        <v>31</v>
      </c>
      <c r="Q318" s="10" t="s">
        <v>31</v>
      </c>
      <c r="R318" s="10" t="s">
        <v>31</v>
      </c>
    </row>
    <row r="319" spans="1:18" ht="19.5" thickBot="1" x14ac:dyDescent="0.35">
      <c r="A319" s="110"/>
      <c r="B319" s="10" t="s">
        <v>70</v>
      </c>
      <c r="C319" s="6"/>
      <c r="D319" s="45" t="s">
        <v>152</v>
      </c>
      <c r="E319" s="33"/>
      <c r="F319" s="33"/>
      <c r="G319" s="75"/>
      <c r="H319" s="75"/>
      <c r="I319" s="75"/>
      <c r="J319" s="75"/>
      <c r="K319" s="75"/>
      <c r="L319" s="6"/>
      <c r="M319" s="35">
        <v>45838</v>
      </c>
      <c r="N319" s="35">
        <f>M319</f>
        <v>45838</v>
      </c>
      <c r="O319" s="6"/>
      <c r="P319" s="6"/>
      <c r="Q319" s="6"/>
      <c r="R319" s="6"/>
    </row>
    <row r="320" spans="1:18" ht="19.5" thickBot="1" x14ac:dyDescent="0.35">
      <c r="A320" s="108" t="s">
        <v>359</v>
      </c>
      <c r="B320" s="10" t="s">
        <v>69</v>
      </c>
      <c r="C320" s="6"/>
      <c r="D320" s="43" t="s">
        <v>31</v>
      </c>
      <c r="E320" s="33"/>
      <c r="F320" s="33"/>
      <c r="G320" s="73">
        <v>1</v>
      </c>
      <c r="H320" s="73">
        <v>1</v>
      </c>
      <c r="I320" s="73">
        <v>1</v>
      </c>
      <c r="J320" s="73">
        <f>I320</f>
        <v>1</v>
      </c>
      <c r="K320" s="73">
        <f>H320-J320</f>
        <v>0</v>
      </c>
      <c r="L320" s="43" t="s">
        <v>31</v>
      </c>
      <c r="M320" s="45"/>
      <c r="N320" s="45"/>
      <c r="O320" s="52">
        <v>4830</v>
      </c>
      <c r="P320" s="51" t="s">
        <v>31</v>
      </c>
      <c r="Q320" s="52">
        <f>O320</f>
        <v>4830</v>
      </c>
      <c r="R320" s="52">
        <f>Q320</f>
        <v>4830</v>
      </c>
    </row>
    <row r="321" spans="1:18" ht="45.75" thickBot="1" x14ac:dyDescent="0.35">
      <c r="A321" s="109"/>
      <c r="B321" s="10" t="s">
        <v>70</v>
      </c>
      <c r="C321" s="6"/>
      <c r="D321" s="44" t="s">
        <v>153</v>
      </c>
      <c r="E321" s="33"/>
      <c r="F321" s="33"/>
      <c r="G321" s="74" t="s">
        <v>31</v>
      </c>
      <c r="H321" s="75"/>
      <c r="I321" s="74" t="s">
        <v>31</v>
      </c>
      <c r="J321" s="75"/>
      <c r="K321" s="75"/>
      <c r="L321" s="10" t="s">
        <v>31</v>
      </c>
      <c r="M321" s="35">
        <v>45771</v>
      </c>
      <c r="N321" s="35">
        <f>M321</f>
        <v>45771</v>
      </c>
      <c r="O321" s="10" t="s">
        <v>31</v>
      </c>
      <c r="P321" s="10" t="s">
        <v>31</v>
      </c>
      <c r="Q321" s="10" t="s">
        <v>31</v>
      </c>
      <c r="R321" s="10" t="s">
        <v>31</v>
      </c>
    </row>
    <row r="322" spans="1:18" ht="19.5" thickBot="1" x14ac:dyDescent="0.35">
      <c r="A322" s="110"/>
      <c r="B322" s="10" t="s">
        <v>70</v>
      </c>
      <c r="C322" s="6"/>
      <c r="D322" s="45" t="s">
        <v>152</v>
      </c>
      <c r="E322" s="33"/>
      <c r="F322" s="33"/>
      <c r="G322" s="75"/>
      <c r="H322" s="75"/>
      <c r="I322" s="75"/>
      <c r="J322" s="75"/>
      <c r="K322" s="75"/>
      <c r="L322" s="6"/>
      <c r="M322" s="35">
        <v>45838</v>
      </c>
      <c r="N322" s="35">
        <f>M322</f>
        <v>45838</v>
      </c>
      <c r="O322" s="6"/>
      <c r="P322" s="6"/>
      <c r="Q322" s="6"/>
      <c r="R322" s="6"/>
    </row>
    <row r="323" spans="1:18" ht="63" customHeight="1" thickBot="1" x14ac:dyDescent="0.35">
      <c r="A323" s="106" t="s">
        <v>455</v>
      </c>
      <c r="B323" s="107"/>
      <c r="C323" s="55"/>
      <c r="D323" s="56" t="s">
        <v>122</v>
      </c>
      <c r="E323" s="57" t="str">
        <f>E298</f>
        <v>Человек</v>
      </c>
      <c r="F323" s="57">
        <f>F298</f>
        <v>792</v>
      </c>
      <c r="G323" s="82">
        <f>G324+G327+G330+G333+G336+G339+G342</f>
        <v>102</v>
      </c>
      <c r="H323" s="82">
        <f t="shared" ref="H323:J323" si="9">H324+H327+H330+H333+H336+H339+H342</f>
        <v>102</v>
      </c>
      <c r="I323" s="82">
        <f t="shared" si="9"/>
        <v>102</v>
      </c>
      <c r="J323" s="82">
        <f t="shared" si="9"/>
        <v>102</v>
      </c>
      <c r="K323" s="82">
        <f>G323-I323</f>
        <v>0</v>
      </c>
      <c r="L323" s="55"/>
      <c r="M323" s="59" t="s">
        <v>31</v>
      </c>
      <c r="N323" s="59" t="s">
        <v>31</v>
      </c>
      <c r="O323" s="93">
        <f>O324+O327+O330+O333+O336+O339+O342</f>
        <v>76020</v>
      </c>
      <c r="P323" s="59" t="s">
        <v>31</v>
      </c>
      <c r="Q323" s="60">
        <f>Q324+Q327+Q330+Q333+Q336+Q339+Q342</f>
        <v>76020</v>
      </c>
      <c r="R323" s="60">
        <f>R324+R327+R330+R333+R336+R339+R342</f>
        <v>76020</v>
      </c>
    </row>
    <row r="324" spans="1:18" ht="19.5" thickBot="1" x14ac:dyDescent="0.35">
      <c r="A324" s="108" t="s">
        <v>155</v>
      </c>
      <c r="B324" s="10" t="s">
        <v>69</v>
      </c>
      <c r="C324" s="6"/>
      <c r="D324" s="43" t="s">
        <v>31</v>
      </c>
      <c r="E324" s="33"/>
      <c r="F324" s="33"/>
      <c r="G324" s="73">
        <v>77</v>
      </c>
      <c r="H324" s="73">
        <v>77</v>
      </c>
      <c r="I324" s="73">
        <v>77</v>
      </c>
      <c r="J324" s="73">
        <v>77</v>
      </c>
      <c r="K324" s="73">
        <f>H324-J324</f>
        <v>0</v>
      </c>
      <c r="L324" s="43" t="s">
        <v>31</v>
      </c>
      <c r="M324" s="45"/>
      <c r="N324" s="45"/>
      <c r="O324" s="52">
        <v>14475</v>
      </c>
      <c r="P324" s="51" t="s">
        <v>31</v>
      </c>
      <c r="Q324" s="52">
        <f>O324</f>
        <v>14475</v>
      </c>
      <c r="R324" s="52">
        <v>14475</v>
      </c>
    </row>
    <row r="325" spans="1:18" ht="45.75" thickBot="1" x14ac:dyDescent="0.35">
      <c r="A325" s="109"/>
      <c r="B325" s="10" t="s">
        <v>70</v>
      </c>
      <c r="C325" s="6"/>
      <c r="D325" s="44" t="s">
        <v>153</v>
      </c>
      <c r="E325" s="33"/>
      <c r="F325" s="33"/>
      <c r="G325" s="74" t="s">
        <v>31</v>
      </c>
      <c r="H325" s="75"/>
      <c r="I325" s="74" t="s">
        <v>31</v>
      </c>
      <c r="J325" s="75"/>
      <c r="K325" s="75"/>
      <c r="L325" s="10" t="s">
        <v>31</v>
      </c>
      <c r="M325" s="76">
        <v>45771</v>
      </c>
      <c r="N325" s="76">
        <f>M325</f>
        <v>45771</v>
      </c>
      <c r="O325" s="10" t="s">
        <v>31</v>
      </c>
      <c r="P325" s="10" t="s">
        <v>31</v>
      </c>
      <c r="Q325" s="10" t="s">
        <v>31</v>
      </c>
      <c r="R325" s="10" t="s">
        <v>31</v>
      </c>
    </row>
    <row r="326" spans="1:18" ht="19.5" thickBot="1" x14ac:dyDescent="0.35">
      <c r="A326" s="110"/>
      <c r="B326" s="10" t="s">
        <v>70</v>
      </c>
      <c r="C326" s="6"/>
      <c r="D326" s="45" t="s">
        <v>152</v>
      </c>
      <c r="E326" s="33"/>
      <c r="F326" s="33"/>
      <c r="G326" s="75"/>
      <c r="H326" s="75"/>
      <c r="I326" s="75"/>
      <c r="J326" s="75"/>
      <c r="K326" s="75"/>
      <c r="L326" s="6"/>
      <c r="M326" s="76" t="s">
        <v>372</v>
      </c>
      <c r="N326" s="76" t="str">
        <f>M326</f>
        <v>30.06.205</v>
      </c>
      <c r="O326" s="6"/>
      <c r="P326" s="6"/>
      <c r="Q326" s="6"/>
      <c r="R326" s="6"/>
    </row>
    <row r="327" spans="1:18" ht="19.5" thickBot="1" x14ac:dyDescent="0.35">
      <c r="A327" s="108" t="s">
        <v>156</v>
      </c>
      <c r="B327" s="10" t="s">
        <v>69</v>
      </c>
      <c r="C327" s="6"/>
      <c r="D327" s="43" t="s">
        <v>31</v>
      </c>
      <c r="E327" s="33"/>
      <c r="F327" s="33"/>
      <c r="G327" s="73">
        <v>5</v>
      </c>
      <c r="H327" s="73">
        <v>5</v>
      </c>
      <c r="I327" s="73">
        <v>5</v>
      </c>
      <c r="J327" s="73">
        <f>I327</f>
        <v>5</v>
      </c>
      <c r="K327" s="73">
        <f>H327-J327</f>
        <v>0</v>
      </c>
      <c r="L327" s="43" t="s">
        <v>31</v>
      </c>
      <c r="M327" s="45"/>
      <c r="N327" s="45"/>
      <c r="O327" s="52">
        <v>10860</v>
      </c>
      <c r="P327" s="51" t="s">
        <v>31</v>
      </c>
      <c r="Q327" s="52">
        <f>O327</f>
        <v>10860</v>
      </c>
      <c r="R327" s="52">
        <v>10860</v>
      </c>
    </row>
    <row r="328" spans="1:18" ht="45.75" thickBot="1" x14ac:dyDescent="0.35">
      <c r="A328" s="109"/>
      <c r="B328" s="10" t="s">
        <v>70</v>
      </c>
      <c r="C328" s="6"/>
      <c r="D328" s="44" t="s">
        <v>153</v>
      </c>
      <c r="E328" s="33"/>
      <c r="F328" s="33"/>
      <c r="G328" s="74" t="s">
        <v>31</v>
      </c>
      <c r="H328" s="75"/>
      <c r="I328" s="74" t="s">
        <v>31</v>
      </c>
      <c r="J328" s="75"/>
      <c r="K328" s="75"/>
      <c r="L328" s="10" t="s">
        <v>31</v>
      </c>
      <c r="M328" s="76">
        <v>45771</v>
      </c>
      <c r="N328" s="76">
        <f>M328</f>
        <v>45771</v>
      </c>
      <c r="O328" s="10" t="s">
        <v>31</v>
      </c>
      <c r="P328" s="10" t="s">
        <v>31</v>
      </c>
      <c r="Q328" s="10" t="s">
        <v>31</v>
      </c>
      <c r="R328" s="10" t="s">
        <v>31</v>
      </c>
    </row>
    <row r="329" spans="1:18" ht="37.9" customHeight="1" thickBot="1" x14ac:dyDescent="0.35">
      <c r="A329" s="110"/>
      <c r="B329" s="10" t="s">
        <v>70</v>
      </c>
      <c r="C329" s="6"/>
      <c r="D329" s="45" t="s">
        <v>152</v>
      </c>
      <c r="E329" s="33"/>
      <c r="F329" s="33"/>
      <c r="G329" s="75"/>
      <c r="H329" s="75"/>
      <c r="I329" s="75"/>
      <c r="J329" s="75"/>
      <c r="K329" s="75"/>
      <c r="L329" s="6"/>
      <c r="M329" s="76" t="s">
        <v>372</v>
      </c>
      <c r="N329" s="76" t="str">
        <f>M329</f>
        <v>30.06.205</v>
      </c>
      <c r="O329" s="6"/>
      <c r="P329" s="6"/>
      <c r="Q329" s="6"/>
      <c r="R329" s="6"/>
    </row>
    <row r="330" spans="1:18" ht="19.5" thickBot="1" x14ac:dyDescent="0.35">
      <c r="A330" s="108" t="s">
        <v>157</v>
      </c>
      <c r="B330" s="10" t="s">
        <v>69</v>
      </c>
      <c r="C330" s="6"/>
      <c r="D330" s="43" t="s">
        <v>31</v>
      </c>
      <c r="E330" s="33"/>
      <c r="F330" s="33"/>
      <c r="G330" s="73">
        <v>5</v>
      </c>
      <c r="H330" s="73">
        <v>5</v>
      </c>
      <c r="I330" s="73">
        <v>5</v>
      </c>
      <c r="J330" s="73">
        <f>I330</f>
        <v>5</v>
      </c>
      <c r="K330" s="73">
        <f>H330-J330</f>
        <v>0</v>
      </c>
      <c r="L330" s="43" t="s">
        <v>31</v>
      </c>
      <c r="M330" s="45"/>
      <c r="N330" s="45"/>
      <c r="O330" s="52">
        <v>12075</v>
      </c>
      <c r="P330" s="51" t="s">
        <v>31</v>
      </c>
      <c r="Q330" s="52">
        <f>O330</f>
        <v>12075</v>
      </c>
      <c r="R330" s="52">
        <v>12075</v>
      </c>
    </row>
    <row r="331" spans="1:18" ht="45.75" thickBot="1" x14ac:dyDescent="0.35">
      <c r="A331" s="109"/>
      <c r="B331" s="10" t="s">
        <v>70</v>
      </c>
      <c r="C331" s="6"/>
      <c r="D331" s="44" t="s">
        <v>153</v>
      </c>
      <c r="E331" s="33"/>
      <c r="F331" s="33"/>
      <c r="G331" s="74" t="s">
        <v>31</v>
      </c>
      <c r="H331" s="75"/>
      <c r="I331" s="74" t="s">
        <v>31</v>
      </c>
      <c r="J331" s="75"/>
      <c r="K331" s="75"/>
      <c r="L331" s="10" t="s">
        <v>31</v>
      </c>
      <c r="M331" s="76">
        <v>45771</v>
      </c>
      <c r="N331" s="76">
        <f>M331</f>
        <v>45771</v>
      </c>
      <c r="O331" s="10" t="s">
        <v>31</v>
      </c>
      <c r="P331" s="10" t="s">
        <v>31</v>
      </c>
      <c r="Q331" s="10" t="s">
        <v>31</v>
      </c>
      <c r="R331" s="10" t="s">
        <v>31</v>
      </c>
    </row>
    <row r="332" spans="1:18" ht="19.5" thickBot="1" x14ac:dyDescent="0.35">
      <c r="A332" s="110"/>
      <c r="B332" s="10" t="s">
        <v>70</v>
      </c>
      <c r="C332" s="6"/>
      <c r="D332" s="45" t="s">
        <v>152</v>
      </c>
      <c r="E332" s="33"/>
      <c r="F332" s="33"/>
      <c r="G332" s="75"/>
      <c r="H332" s="75"/>
      <c r="I332" s="75"/>
      <c r="J332" s="75"/>
      <c r="K332" s="75"/>
      <c r="L332" s="6"/>
      <c r="M332" s="76" t="s">
        <v>372</v>
      </c>
      <c r="N332" s="76" t="str">
        <f>M332</f>
        <v>30.06.205</v>
      </c>
      <c r="O332" s="6"/>
      <c r="P332" s="6"/>
      <c r="Q332" s="6"/>
      <c r="R332" s="6"/>
    </row>
    <row r="333" spans="1:18" ht="19.5" thickBot="1" x14ac:dyDescent="0.35">
      <c r="A333" s="108" t="s">
        <v>158</v>
      </c>
      <c r="B333" s="10" t="s">
        <v>69</v>
      </c>
      <c r="C333" s="6"/>
      <c r="D333" s="43" t="s">
        <v>31</v>
      </c>
      <c r="E333" s="33"/>
      <c r="F333" s="33"/>
      <c r="G333" s="73">
        <v>3</v>
      </c>
      <c r="H333" s="73">
        <v>3</v>
      </c>
      <c r="I333" s="73">
        <v>3</v>
      </c>
      <c r="J333" s="73">
        <f>I333</f>
        <v>3</v>
      </c>
      <c r="K333" s="73">
        <f>H333-J333</f>
        <v>0</v>
      </c>
      <c r="L333" s="43" t="s">
        <v>31</v>
      </c>
      <c r="M333" s="45"/>
      <c r="N333" s="45"/>
      <c r="O333" s="52">
        <v>4815</v>
      </c>
      <c r="P333" s="51" t="s">
        <v>31</v>
      </c>
      <c r="Q333" s="52">
        <f>O333</f>
        <v>4815</v>
      </c>
      <c r="R333" s="52">
        <v>4815</v>
      </c>
    </row>
    <row r="334" spans="1:18" ht="45.75" thickBot="1" x14ac:dyDescent="0.35">
      <c r="A334" s="109"/>
      <c r="B334" s="10" t="s">
        <v>70</v>
      </c>
      <c r="C334" s="6"/>
      <c r="D334" s="44" t="s">
        <v>153</v>
      </c>
      <c r="E334" s="33"/>
      <c r="F334" s="33"/>
      <c r="G334" s="74" t="s">
        <v>31</v>
      </c>
      <c r="H334" s="75"/>
      <c r="I334" s="74" t="s">
        <v>31</v>
      </c>
      <c r="J334" s="75"/>
      <c r="K334" s="75"/>
      <c r="L334" s="10" t="s">
        <v>31</v>
      </c>
      <c r="M334" s="76">
        <v>45771</v>
      </c>
      <c r="N334" s="76">
        <f>M334</f>
        <v>45771</v>
      </c>
      <c r="O334" s="10" t="s">
        <v>31</v>
      </c>
      <c r="P334" s="10" t="s">
        <v>31</v>
      </c>
      <c r="Q334" s="10" t="s">
        <v>31</v>
      </c>
      <c r="R334" s="10" t="s">
        <v>31</v>
      </c>
    </row>
    <row r="335" spans="1:18" ht="19.5" thickBot="1" x14ac:dyDescent="0.35">
      <c r="A335" s="110"/>
      <c r="B335" s="10" t="s">
        <v>70</v>
      </c>
      <c r="C335" s="6"/>
      <c r="D335" s="45" t="s">
        <v>152</v>
      </c>
      <c r="E335" s="33"/>
      <c r="F335" s="33"/>
      <c r="G335" s="75"/>
      <c r="H335" s="75"/>
      <c r="I335" s="75"/>
      <c r="J335" s="75"/>
      <c r="K335" s="75"/>
      <c r="L335" s="6"/>
      <c r="M335" s="76" t="s">
        <v>372</v>
      </c>
      <c r="N335" s="76" t="str">
        <f>M335</f>
        <v>30.06.205</v>
      </c>
      <c r="O335" s="6"/>
      <c r="P335" s="6"/>
      <c r="Q335" s="6"/>
      <c r="R335" s="6"/>
    </row>
    <row r="336" spans="1:18" ht="19.5" thickBot="1" x14ac:dyDescent="0.35">
      <c r="A336" s="108" t="s">
        <v>160</v>
      </c>
      <c r="B336" s="10" t="s">
        <v>69</v>
      </c>
      <c r="C336" s="6"/>
      <c r="D336" s="43" t="s">
        <v>31</v>
      </c>
      <c r="E336" s="33"/>
      <c r="F336" s="33"/>
      <c r="G336" s="73">
        <v>5</v>
      </c>
      <c r="H336" s="73">
        <v>5</v>
      </c>
      <c r="I336" s="73">
        <v>5</v>
      </c>
      <c r="J336" s="73">
        <f>I336</f>
        <v>5</v>
      </c>
      <c r="K336" s="73">
        <f>H336-J336</f>
        <v>0</v>
      </c>
      <c r="L336" s="43" t="s">
        <v>31</v>
      </c>
      <c r="M336" s="45"/>
      <c r="N336" s="45"/>
      <c r="O336" s="52">
        <v>16890</v>
      </c>
      <c r="P336" s="51" t="s">
        <v>31</v>
      </c>
      <c r="Q336" s="52">
        <f>O336</f>
        <v>16890</v>
      </c>
      <c r="R336" s="52">
        <v>16890</v>
      </c>
    </row>
    <row r="337" spans="1:18" ht="45.75" thickBot="1" x14ac:dyDescent="0.35">
      <c r="A337" s="109"/>
      <c r="B337" s="10" t="s">
        <v>70</v>
      </c>
      <c r="C337" s="6"/>
      <c r="D337" s="44" t="s">
        <v>153</v>
      </c>
      <c r="E337" s="33"/>
      <c r="F337" s="33"/>
      <c r="G337" s="74" t="s">
        <v>31</v>
      </c>
      <c r="H337" s="75"/>
      <c r="I337" s="74" t="s">
        <v>31</v>
      </c>
      <c r="J337" s="75"/>
      <c r="K337" s="75"/>
      <c r="L337" s="10" t="s">
        <v>31</v>
      </c>
      <c r="M337" s="76">
        <v>45771</v>
      </c>
      <c r="N337" s="76">
        <f>M337</f>
        <v>45771</v>
      </c>
      <c r="O337" s="10" t="s">
        <v>31</v>
      </c>
      <c r="P337" s="10" t="s">
        <v>31</v>
      </c>
      <c r="Q337" s="10" t="s">
        <v>31</v>
      </c>
      <c r="R337" s="10" t="s">
        <v>31</v>
      </c>
    </row>
    <row r="338" spans="1:18" ht="19.5" thickBot="1" x14ac:dyDescent="0.35">
      <c r="A338" s="110"/>
      <c r="B338" s="10" t="s">
        <v>70</v>
      </c>
      <c r="C338" s="6"/>
      <c r="D338" s="45" t="s">
        <v>152</v>
      </c>
      <c r="E338" s="33"/>
      <c r="F338" s="33"/>
      <c r="G338" s="75"/>
      <c r="H338" s="75"/>
      <c r="I338" s="75"/>
      <c r="J338" s="75"/>
      <c r="K338" s="75"/>
      <c r="L338" s="6"/>
      <c r="M338" s="76" t="s">
        <v>372</v>
      </c>
      <c r="N338" s="76" t="str">
        <f>M338</f>
        <v>30.06.205</v>
      </c>
      <c r="O338" s="6"/>
      <c r="P338" s="6"/>
      <c r="Q338" s="6"/>
      <c r="R338" s="6"/>
    </row>
    <row r="339" spans="1:18" ht="19.5" thickBot="1" x14ac:dyDescent="0.35">
      <c r="A339" s="108" t="s">
        <v>370</v>
      </c>
      <c r="B339" s="10" t="s">
        <v>69</v>
      </c>
      <c r="C339" s="6"/>
      <c r="D339" s="43" t="s">
        <v>31</v>
      </c>
      <c r="E339" s="33"/>
      <c r="F339" s="33"/>
      <c r="G339" s="73">
        <v>1</v>
      </c>
      <c r="H339" s="73">
        <v>1</v>
      </c>
      <c r="I339" s="73">
        <v>1</v>
      </c>
      <c r="J339" s="73">
        <v>1</v>
      </c>
      <c r="K339" s="73">
        <f>H339-J339</f>
        <v>0</v>
      </c>
      <c r="L339" s="43" t="s">
        <v>31</v>
      </c>
      <c r="M339" s="45"/>
      <c r="N339" s="45"/>
      <c r="O339" s="52">
        <v>2415</v>
      </c>
      <c r="P339" s="51" t="s">
        <v>31</v>
      </c>
      <c r="Q339" s="52">
        <f>O339</f>
        <v>2415</v>
      </c>
      <c r="R339" s="52">
        <v>2415</v>
      </c>
    </row>
    <row r="340" spans="1:18" ht="45.75" thickBot="1" x14ac:dyDescent="0.35">
      <c r="A340" s="109"/>
      <c r="B340" s="10" t="s">
        <v>70</v>
      </c>
      <c r="C340" s="6"/>
      <c r="D340" s="44" t="s">
        <v>153</v>
      </c>
      <c r="E340" s="33"/>
      <c r="F340" s="33"/>
      <c r="G340" s="74" t="s">
        <v>31</v>
      </c>
      <c r="H340" s="75"/>
      <c r="I340" s="74" t="s">
        <v>31</v>
      </c>
      <c r="J340" s="75"/>
      <c r="K340" s="75"/>
      <c r="L340" s="10" t="s">
        <v>31</v>
      </c>
      <c r="M340" s="76">
        <v>45771</v>
      </c>
      <c r="N340" s="76">
        <f>M340</f>
        <v>45771</v>
      </c>
      <c r="O340" s="10" t="s">
        <v>31</v>
      </c>
      <c r="P340" s="10" t="s">
        <v>31</v>
      </c>
      <c r="Q340" s="10" t="s">
        <v>31</v>
      </c>
      <c r="R340" s="10" t="s">
        <v>31</v>
      </c>
    </row>
    <row r="341" spans="1:18" ht="36.6" customHeight="1" thickBot="1" x14ac:dyDescent="0.35">
      <c r="A341" s="110"/>
      <c r="B341" s="10" t="s">
        <v>70</v>
      </c>
      <c r="C341" s="6"/>
      <c r="D341" s="45" t="s">
        <v>152</v>
      </c>
      <c r="E341" s="33"/>
      <c r="F341" s="33"/>
      <c r="G341" s="75"/>
      <c r="H341" s="75"/>
      <c r="I341" s="75"/>
      <c r="J341" s="75"/>
      <c r="K341" s="75"/>
      <c r="L341" s="6"/>
      <c r="M341" s="76" t="s">
        <v>372</v>
      </c>
      <c r="N341" s="76" t="str">
        <f>M341</f>
        <v>30.06.205</v>
      </c>
      <c r="O341" s="6"/>
      <c r="P341" s="6"/>
      <c r="Q341" s="6"/>
      <c r="R341" s="6"/>
    </row>
    <row r="342" spans="1:18" ht="19.5" thickBot="1" x14ac:dyDescent="0.35">
      <c r="A342" s="108" t="s">
        <v>359</v>
      </c>
      <c r="B342" s="10" t="s">
        <v>69</v>
      </c>
      <c r="C342" s="6"/>
      <c r="D342" s="43" t="s">
        <v>31</v>
      </c>
      <c r="E342" s="33"/>
      <c r="F342" s="33"/>
      <c r="G342" s="73">
        <v>6</v>
      </c>
      <c r="H342" s="73">
        <v>6</v>
      </c>
      <c r="I342" s="73">
        <v>6</v>
      </c>
      <c r="J342" s="73">
        <v>6</v>
      </c>
      <c r="K342" s="73">
        <f>H342-J342</f>
        <v>0</v>
      </c>
      <c r="L342" s="43" t="s">
        <v>31</v>
      </c>
      <c r="M342" s="45"/>
      <c r="N342" s="45"/>
      <c r="O342" s="52">
        <v>14490</v>
      </c>
      <c r="P342" s="51" t="s">
        <v>31</v>
      </c>
      <c r="Q342" s="52">
        <f>O342</f>
        <v>14490</v>
      </c>
      <c r="R342" s="52">
        <v>14490</v>
      </c>
    </row>
    <row r="343" spans="1:18" ht="45.75" thickBot="1" x14ac:dyDescent="0.35">
      <c r="A343" s="109"/>
      <c r="B343" s="10" t="s">
        <v>70</v>
      </c>
      <c r="C343" s="6"/>
      <c r="D343" s="44" t="s">
        <v>153</v>
      </c>
      <c r="E343" s="33"/>
      <c r="F343" s="33"/>
      <c r="G343" s="74" t="s">
        <v>31</v>
      </c>
      <c r="H343" s="75"/>
      <c r="I343" s="74" t="s">
        <v>31</v>
      </c>
      <c r="J343" s="75"/>
      <c r="K343" s="75"/>
      <c r="L343" s="10" t="s">
        <v>31</v>
      </c>
      <c r="M343" s="76">
        <v>45771</v>
      </c>
      <c r="N343" s="76">
        <f>M343</f>
        <v>45771</v>
      </c>
      <c r="O343" s="10" t="s">
        <v>31</v>
      </c>
      <c r="P343" s="10" t="s">
        <v>31</v>
      </c>
      <c r="Q343" s="10" t="s">
        <v>31</v>
      </c>
      <c r="R343" s="10" t="s">
        <v>31</v>
      </c>
    </row>
    <row r="344" spans="1:18" ht="19.5" thickBot="1" x14ac:dyDescent="0.35">
      <c r="A344" s="110"/>
      <c r="B344" s="10" t="s">
        <v>70</v>
      </c>
      <c r="C344" s="6"/>
      <c r="D344" s="45" t="s">
        <v>152</v>
      </c>
      <c r="E344" s="33"/>
      <c r="F344" s="33"/>
      <c r="G344" s="75"/>
      <c r="H344" s="75"/>
      <c r="I344" s="75"/>
      <c r="J344" s="75"/>
      <c r="K344" s="75"/>
      <c r="L344" s="6"/>
      <c r="M344" s="76" t="s">
        <v>372</v>
      </c>
      <c r="N344" s="76" t="str">
        <f>M344</f>
        <v>30.06.205</v>
      </c>
      <c r="O344" s="6"/>
      <c r="P344" s="6"/>
      <c r="Q344" s="6"/>
      <c r="R344" s="6"/>
    </row>
    <row r="345" spans="1:18" ht="141.6" customHeight="1" thickBot="1" x14ac:dyDescent="0.35">
      <c r="A345" s="106" t="s">
        <v>462</v>
      </c>
      <c r="B345" s="107"/>
      <c r="C345" s="55"/>
      <c r="D345" s="56" t="s">
        <v>122</v>
      </c>
      <c r="E345" s="57" t="s">
        <v>125</v>
      </c>
      <c r="F345" s="57">
        <v>744</v>
      </c>
      <c r="G345" s="65">
        <v>1</v>
      </c>
      <c r="H345" s="65">
        <f t="shared" ref="H345" si="10">H346</f>
        <v>1</v>
      </c>
      <c r="I345" s="65">
        <f>R345/Q345</f>
        <v>0.9810844859355432</v>
      </c>
      <c r="J345" s="65">
        <f>I345</f>
        <v>0.9810844859355432</v>
      </c>
      <c r="K345" s="65">
        <f>G345-I345</f>
        <v>1.8915514064456795E-2</v>
      </c>
      <c r="L345" s="55"/>
      <c r="M345" s="59" t="s">
        <v>31</v>
      </c>
      <c r="N345" s="59" t="s">
        <v>31</v>
      </c>
      <c r="O345" s="93">
        <f>O346+O349+O352+O355+O358+O361+O364+O367</f>
        <v>756716.44</v>
      </c>
      <c r="P345" s="66" t="s">
        <v>373</v>
      </c>
      <c r="Q345" s="60">
        <f>Q346+Q349+Q352+Q355+Q358+Q361+Q364+Q367</f>
        <v>738754.44</v>
      </c>
      <c r="R345" s="90">
        <f>R346+R349+R352+R355+R358+R361+R364+R367</f>
        <v>724780.52</v>
      </c>
    </row>
    <row r="346" spans="1:18" ht="19.5" thickBot="1" x14ac:dyDescent="0.35">
      <c r="A346" s="108" t="s">
        <v>155</v>
      </c>
      <c r="B346" s="10" t="s">
        <v>69</v>
      </c>
      <c r="C346" s="6"/>
      <c r="D346" s="43" t="s">
        <v>31</v>
      </c>
      <c r="E346" s="33"/>
      <c r="F346" s="33"/>
      <c r="G346" s="80">
        <v>1</v>
      </c>
      <c r="H346" s="80">
        <v>1</v>
      </c>
      <c r="I346" s="81">
        <f>R346/Q346</f>
        <v>1</v>
      </c>
      <c r="J346" s="81">
        <f>I346</f>
        <v>1</v>
      </c>
      <c r="K346" s="81">
        <f>H346-J346</f>
        <v>0</v>
      </c>
      <c r="L346" s="43" t="s">
        <v>31</v>
      </c>
      <c r="M346" s="45"/>
      <c r="N346" s="45"/>
      <c r="O346" s="52">
        <v>88182</v>
      </c>
      <c r="P346" s="51" t="s">
        <v>31</v>
      </c>
      <c r="Q346" s="52">
        <f>O346</f>
        <v>88182</v>
      </c>
      <c r="R346" s="52">
        <f>Q346</f>
        <v>88182</v>
      </c>
    </row>
    <row r="347" spans="1:18" ht="45.75" thickBot="1" x14ac:dyDescent="0.35">
      <c r="A347" s="109"/>
      <c r="B347" s="10" t="s">
        <v>70</v>
      </c>
      <c r="C347" s="6"/>
      <c r="D347" s="44" t="s">
        <v>153</v>
      </c>
      <c r="E347" s="33"/>
      <c r="F347" s="33"/>
      <c r="G347" s="77" t="s">
        <v>31</v>
      </c>
      <c r="H347" s="78"/>
      <c r="I347" s="77" t="s">
        <v>31</v>
      </c>
      <c r="J347" s="78"/>
      <c r="K347" s="78"/>
      <c r="L347" s="77" t="s">
        <v>31</v>
      </c>
      <c r="M347" s="35">
        <v>45784</v>
      </c>
      <c r="N347" s="35">
        <f>M347</f>
        <v>45784</v>
      </c>
      <c r="O347" s="10" t="s">
        <v>31</v>
      </c>
      <c r="P347" s="10" t="s">
        <v>31</v>
      </c>
      <c r="Q347" s="10" t="s">
        <v>31</v>
      </c>
      <c r="R347" s="10" t="s">
        <v>31</v>
      </c>
    </row>
    <row r="348" spans="1:18" ht="19.5" thickBot="1" x14ac:dyDescent="0.35">
      <c r="A348" s="110"/>
      <c r="B348" s="10" t="s">
        <v>70</v>
      </c>
      <c r="C348" s="6"/>
      <c r="D348" s="45" t="s">
        <v>152</v>
      </c>
      <c r="E348" s="33"/>
      <c r="F348" s="33"/>
      <c r="G348" s="78"/>
      <c r="H348" s="78"/>
      <c r="I348" s="78"/>
      <c r="J348" s="78"/>
      <c r="K348" s="78"/>
      <c r="L348" s="78"/>
      <c r="M348" s="35">
        <v>45838</v>
      </c>
      <c r="N348" s="35">
        <f>M348</f>
        <v>45838</v>
      </c>
      <c r="O348" s="6"/>
      <c r="P348" s="6"/>
      <c r="Q348" s="6"/>
      <c r="R348" s="6"/>
    </row>
    <row r="349" spans="1:18" ht="19.5" thickBot="1" x14ac:dyDescent="0.35">
      <c r="A349" s="108" t="s">
        <v>156</v>
      </c>
      <c r="B349" s="10" t="s">
        <v>69</v>
      </c>
      <c r="C349" s="6"/>
      <c r="D349" s="43" t="s">
        <v>31</v>
      </c>
      <c r="E349" s="33"/>
      <c r="F349" s="33"/>
      <c r="G349" s="72">
        <v>1</v>
      </c>
      <c r="H349" s="72">
        <v>1</v>
      </c>
      <c r="I349" s="72">
        <v>1</v>
      </c>
      <c r="J349" s="72">
        <f>I349</f>
        <v>1</v>
      </c>
      <c r="K349" s="72">
        <f>H349-J349</f>
        <v>0</v>
      </c>
      <c r="L349" s="72" t="s">
        <v>31</v>
      </c>
      <c r="M349" s="45"/>
      <c r="N349" s="45"/>
      <c r="O349" s="52">
        <v>89376.8</v>
      </c>
      <c r="P349" s="51" t="s">
        <v>31</v>
      </c>
      <c r="Q349" s="52">
        <f>O349</f>
        <v>89376.8</v>
      </c>
      <c r="R349" s="52">
        <v>89376.8</v>
      </c>
    </row>
    <row r="350" spans="1:18" ht="45.75" thickBot="1" x14ac:dyDescent="0.35">
      <c r="A350" s="109"/>
      <c r="B350" s="10" t="s">
        <v>70</v>
      </c>
      <c r="C350" s="6"/>
      <c r="D350" s="44" t="s">
        <v>153</v>
      </c>
      <c r="E350" s="33"/>
      <c r="F350" s="33"/>
      <c r="G350" s="77" t="s">
        <v>31</v>
      </c>
      <c r="H350" s="78"/>
      <c r="I350" s="77" t="s">
        <v>31</v>
      </c>
      <c r="J350" s="78"/>
      <c r="K350" s="78"/>
      <c r="L350" s="77" t="s">
        <v>31</v>
      </c>
      <c r="M350" s="35">
        <v>45782</v>
      </c>
      <c r="N350" s="35">
        <f>M350</f>
        <v>45782</v>
      </c>
      <c r="O350" s="10" t="s">
        <v>31</v>
      </c>
      <c r="P350" s="10" t="s">
        <v>31</v>
      </c>
      <c r="Q350" s="10" t="s">
        <v>31</v>
      </c>
      <c r="R350" s="10" t="s">
        <v>31</v>
      </c>
    </row>
    <row r="351" spans="1:18" ht="19.5" thickBot="1" x14ac:dyDescent="0.35">
      <c r="A351" s="110"/>
      <c r="B351" s="10" t="s">
        <v>70</v>
      </c>
      <c r="C351" s="6"/>
      <c r="D351" s="45" t="s">
        <v>152</v>
      </c>
      <c r="E351" s="33"/>
      <c r="F351" s="33"/>
      <c r="G351" s="78"/>
      <c r="H351" s="78"/>
      <c r="I351" s="78"/>
      <c r="J351" s="78"/>
      <c r="K351" s="78"/>
      <c r="L351" s="78"/>
      <c r="M351" s="35">
        <v>45838</v>
      </c>
      <c r="N351" s="35">
        <f>M351</f>
        <v>45838</v>
      </c>
      <c r="O351" s="6"/>
      <c r="P351" s="6"/>
      <c r="Q351" s="6"/>
      <c r="R351" s="6"/>
    </row>
    <row r="352" spans="1:18" ht="19.5" thickBot="1" x14ac:dyDescent="0.35">
      <c r="A352" s="108" t="s">
        <v>157</v>
      </c>
      <c r="B352" s="10" t="s">
        <v>69</v>
      </c>
      <c r="C352" s="6"/>
      <c r="D352" s="43" t="s">
        <v>31</v>
      </c>
      <c r="E352" s="33"/>
      <c r="F352" s="33"/>
      <c r="G352" s="72">
        <v>1</v>
      </c>
      <c r="H352" s="72">
        <v>1</v>
      </c>
      <c r="I352" s="72">
        <v>1</v>
      </c>
      <c r="J352" s="72">
        <f>I352</f>
        <v>1</v>
      </c>
      <c r="K352" s="72">
        <f>H352-J352</f>
        <v>0</v>
      </c>
      <c r="L352" s="72" t="s">
        <v>31</v>
      </c>
      <c r="M352" s="45"/>
      <c r="N352" s="45"/>
      <c r="O352" s="52">
        <v>39299.800000000003</v>
      </c>
      <c r="P352" s="51" t="s">
        <v>31</v>
      </c>
      <c r="Q352" s="52">
        <f>O352</f>
        <v>39299.800000000003</v>
      </c>
      <c r="R352" s="52">
        <v>39299.800000000003</v>
      </c>
    </row>
    <row r="353" spans="1:19" ht="45.75" thickBot="1" x14ac:dyDescent="0.35">
      <c r="A353" s="109"/>
      <c r="B353" s="10" t="s">
        <v>70</v>
      </c>
      <c r="C353" s="6"/>
      <c r="D353" s="44" t="s">
        <v>153</v>
      </c>
      <c r="E353" s="33"/>
      <c r="F353" s="33"/>
      <c r="G353" s="77" t="s">
        <v>31</v>
      </c>
      <c r="H353" s="78"/>
      <c r="I353" s="77" t="s">
        <v>31</v>
      </c>
      <c r="J353" s="78"/>
      <c r="K353" s="78"/>
      <c r="L353" s="77" t="s">
        <v>31</v>
      </c>
      <c r="M353" s="35">
        <v>45782</v>
      </c>
      <c r="N353" s="35">
        <f>M353</f>
        <v>45782</v>
      </c>
      <c r="O353" s="10" t="s">
        <v>31</v>
      </c>
      <c r="P353" s="10" t="s">
        <v>31</v>
      </c>
      <c r="Q353" s="10" t="s">
        <v>31</v>
      </c>
      <c r="R353" s="10" t="s">
        <v>31</v>
      </c>
    </row>
    <row r="354" spans="1:19" ht="19.5" thickBot="1" x14ac:dyDescent="0.35">
      <c r="A354" s="110"/>
      <c r="B354" s="10" t="s">
        <v>70</v>
      </c>
      <c r="C354" s="6"/>
      <c r="D354" s="45" t="s">
        <v>152</v>
      </c>
      <c r="E354" s="33"/>
      <c r="F354" s="33"/>
      <c r="G354" s="78"/>
      <c r="H354" s="78"/>
      <c r="I354" s="78"/>
      <c r="J354" s="78"/>
      <c r="K354" s="78"/>
      <c r="L354" s="78"/>
      <c r="M354" s="35">
        <v>45838</v>
      </c>
      <c r="N354" s="35">
        <f>M354</f>
        <v>45838</v>
      </c>
      <c r="O354" s="6"/>
      <c r="P354" s="6"/>
      <c r="Q354" s="6"/>
      <c r="R354" s="6"/>
    </row>
    <row r="355" spans="1:19" ht="19.5" thickBot="1" x14ac:dyDescent="0.35">
      <c r="A355" s="108" t="s">
        <v>158</v>
      </c>
      <c r="B355" s="10" t="s">
        <v>69</v>
      </c>
      <c r="C355" s="6"/>
      <c r="D355" s="43" t="s">
        <v>31</v>
      </c>
      <c r="E355" s="33"/>
      <c r="F355" s="33"/>
      <c r="G355" s="72">
        <v>1</v>
      </c>
      <c r="H355" s="72">
        <v>1</v>
      </c>
      <c r="I355" s="72">
        <v>1</v>
      </c>
      <c r="J355" s="72">
        <f>I355</f>
        <v>1</v>
      </c>
      <c r="K355" s="72">
        <f>H355-J355</f>
        <v>0</v>
      </c>
      <c r="L355" s="72" t="s">
        <v>31</v>
      </c>
      <c r="M355" s="45"/>
      <c r="N355" s="45"/>
      <c r="O355" s="52">
        <v>116410.4</v>
      </c>
      <c r="P355" s="51" t="s">
        <v>31</v>
      </c>
      <c r="Q355" s="52">
        <f>O355</f>
        <v>116410.4</v>
      </c>
      <c r="R355" s="52">
        <v>116410.4</v>
      </c>
    </row>
    <row r="356" spans="1:19" ht="45.75" thickBot="1" x14ac:dyDescent="0.35">
      <c r="A356" s="109"/>
      <c r="B356" s="10" t="s">
        <v>70</v>
      </c>
      <c r="C356" s="6"/>
      <c r="D356" s="44" t="s">
        <v>153</v>
      </c>
      <c r="E356" s="33"/>
      <c r="F356" s="33"/>
      <c r="G356" s="77" t="s">
        <v>31</v>
      </c>
      <c r="H356" s="78"/>
      <c r="I356" s="77" t="s">
        <v>31</v>
      </c>
      <c r="J356" s="78"/>
      <c r="K356" s="78"/>
      <c r="L356" s="77" t="s">
        <v>31</v>
      </c>
      <c r="M356" s="35">
        <v>45789</v>
      </c>
      <c r="N356" s="35">
        <f>M356</f>
        <v>45789</v>
      </c>
      <c r="O356" s="10" t="s">
        <v>31</v>
      </c>
      <c r="P356" s="10" t="s">
        <v>31</v>
      </c>
      <c r="Q356" s="10" t="s">
        <v>31</v>
      </c>
      <c r="R356" s="10" t="s">
        <v>31</v>
      </c>
    </row>
    <row r="357" spans="1:19" ht="19.5" thickBot="1" x14ac:dyDescent="0.35">
      <c r="A357" s="110"/>
      <c r="B357" s="10" t="s">
        <v>70</v>
      </c>
      <c r="C357" s="6"/>
      <c r="D357" s="45" t="s">
        <v>152</v>
      </c>
      <c r="E357" s="33"/>
      <c r="F357" s="33"/>
      <c r="G357" s="78"/>
      <c r="H357" s="78"/>
      <c r="I357" s="78"/>
      <c r="J357" s="78"/>
      <c r="K357" s="78"/>
      <c r="L357" s="78"/>
      <c r="M357" s="35">
        <v>45838</v>
      </c>
      <c r="N357" s="35">
        <f>M357</f>
        <v>45838</v>
      </c>
      <c r="O357" s="6"/>
      <c r="P357" s="6"/>
      <c r="Q357" s="6"/>
      <c r="R357" s="6"/>
    </row>
    <row r="358" spans="1:19" ht="19.5" thickBot="1" x14ac:dyDescent="0.35">
      <c r="A358" s="108" t="s">
        <v>160</v>
      </c>
      <c r="B358" s="10" t="s">
        <v>69</v>
      </c>
      <c r="C358" s="6"/>
      <c r="D358" s="43" t="s">
        <v>31</v>
      </c>
      <c r="E358" s="33"/>
      <c r="F358" s="33"/>
      <c r="G358" s="72">
        <v>1</v>
      </c>
      <c r="H358" s="72">
        <v>1</v>
      </c>
      <c r="I358" s="72">
        <v>1</v>
      </c>
      <c r="J358" s="72">
        <f>I358</f>
        <v>1</v>
      </c>
      <c r="K358" s="72">
        <f>H358-J358</f>
        <v>0</v>
      </c>
      <c r="L358" s="72" t="s">
        <v>31</v>
      </c>
      <c r="M358" s="45"/>
      <c r="N358" s="45"/>
      <c r="O358" s="52">
        <v>72256.72</v>
      </c>
      <c r="P358" s="51" t="s">
        <v>373</v>
      </c>
      <c r="Q358" s="52">
        <f>O358</f>
        <v>72256.72</v>
      </c>
      <c r="R358" s="52">
        <v>64266</v>
      </c>
      <c r="S358" s="79"/>
    </row>
    <row r="359" spans="1:19" ht="45.75" thickBot="1" x14ac:dyDescent="0.35">
      <c r="A359" s="109"/>
      <c r="B359" s="10" t="s">
        <v>70</v>
      </c>
      <c r="C359" s="6"/>
      <c r="D359" s="44" t="s">
        <v>153</v>
      </c>
      <c r="E359" s="33"/>
      <c r="F359" s="33"/>
      <c r="G359" s="77" t="s">
        <v>31</v>
      </c>
      <c r="H359" s="78"/>
      <c r="I359" s="77" t="s">
        <v>31</v>
      </c>
      <c r="J359" s="78"/>
      <c r="K359" s="78"/>
      <c r="L359" s="77" t="s">
        <v>31</v>
      </c>
      <c r="M359" s="35">
        <v>45782</v>
      </c>
      <c r="N359" s="35">
        <f>M359</f>
        <v>45782</v>
      </c>
      <c r="O359" s="10" t="s">
        <v>31</v>
      </c>
      <c r="P359" s="10" t="s">
        <v>31</v>
      </c>
      <c r="Q359" s="10" t="s">
        <v>31</v>
      </c>
      <c r="R359" s="10" t="s">
        <v>31</v>
      </c>
    </row>
    <row r="360" spans="1:19" ht="19.5" thickBot="1" x14ac:dyDescent="0.35">
      <c r="A360" s="110"/>
      <c r="B360" s="10" t="s">
        <v>70</v>
      </c>
      <c r="C360" s="6"/>
      <c r="D360" s="45" t="s">
        <v>152</v>
      </c>
      <c r="E360" s="33"/>
      <c r="F360" s="33"/>
      <c r="G360" s="78"/>
      <c r="H360" s="78"/>
      <c r="I360" s="78"/>
      <c r="J360" s="78"/>
      <c r="K360" s="78"/>
      <c r="L360" s="78"/>
      <c r="M360" s="35">
        <v>45838</v>
      </c>
      <c r="N360" s="35">
        <f>M360</f>
        <v>45838</v>
      </c>
      <c r="O360" s="6"/>
      <c r="P360" s="6"/>
      <c r="Q360" s="6"/>
      <c r="R360" s="6"/>
    </row>
    <row r="361" spans="1:19" ht="19.5" thickBot="1" x14ac:dyDescent="0.35">
      <c r="A361" s="108" t="s">
        <v>161</v>
      </c>
      <c r="B361" s="10" t="s">
        <v>69</v>
      </c>
      <c r="C361" s="6"/>
      <c r="D361" s="43" t="s">
        <v>31</v>
      </c>
      <c r="E361" s="33"/>
      <c r="F361" s="33"/>
      <c r="G361" s="72">
        <v>1</v>
      </c>
      <c r="H361" s="72">
        <v>1</v>
      </c>
      <c r="I361" s="72">
        <v>1</v>
      </c>
      <c r="J361" s="72">
        <f>I361</f>
        <v>1</v>
      </c>
      <c r="K361" s="72">
        <f>H361-J361</f>
        <v>0</v>
      </c>
      <c r="L361" s="72" t="s">
        <v>31</v>
      </c>
      <c r="M361" s="45"/>
      <c r="N361" s="45"/>
      <c r="O361" s="52">
        <v>120907.4</v>
      </c>
      <c r="P361" s="51" t="s">
        <v>31</v>
      </c>
      <c r="Q361" s="52">
        <f>O361</f>
        <v>120907.4</v>
      </c>
      <c r="R361" s="52">
        <v>120907.4</v>
      </c>
    </row>
    <row r="362" spans="1:19" ht="45.75" thickBot="1" x14ac:dyDescent="0.35">
      <c r="A362" s="109"/>
      <c r="B362" s="10" t="s">
        <v>70</v>
      </c>
      <c r="C362" s="6"/>
      <c r="D362" s="44" t="s">
        <v>153</v>
      </c>
      <c r="E362" s="33"/>
      <c r="F362" s="33"/>
      <c r="G362" s="77" t="s">
        <v>31</v>
      </c>
      <c r="H362" s="78"/>
      <c r="I362" s="77" t="s">
        <v>31</v>
      </c>
      <c r="J362" s="78"/>
      <c r="K362" s="78"/>
      <c r="L362" s="77" t="s">
        <v>31</v>
      </c>
      <c r="M362" s="35">
        <v>45782</v>
      </c>
      <c r="N362" s="35">
        <f>M362</f>
        <v>45782</v>
      </c>
      <c r="O362" s="10" t="s">
        <v>31</v>
      </c>
      <c r="P362" s="10" t="s">
        <v>31</v>
      </c>
      <c r="Q362" s="10" t="s">
        <v>31</v>
      </c>
      <c r="R362" s="10" t="s">
        <v>31</v>
      </c>
    </row>
    <row r="363" spans="1:19" ht="19.5" thickBot="1" x14ac:dyDescent="0.35">
      <c r="A363" s="110"/>
      <c r="B363" s="10" t="s">
        <v>70</v>
      </c>
      <c r="C363" s="6"/>
      <c r="D363" s="45" t="s">
        <v>152</v>
      </c>
      <c r="E363" s="33"/>
      <c r="F363" s="33"/>
      <c r="G363" s="78"/>
      <c r="H363" s="78"/>
      <c r="I363" s="78"/>
      <c r="J363" s="78"/>
      <c r="K363" s="78"/>
      <c r="L363" s="78"/>
      <c r="M363" s="35">
        <v>45838</v>
      </c>
      <c r="N363" s="35">
        <f>M363</f>
        <v>45838</v>
      </c>
      <c r="O363" s="6"/>
      <c r="P363" s="6"/>
      <c r="Q363" s="6"/>
      <c r="R363" s="6"/>
    </row>
    <row r="364" spans="1:19" ht="19.5" thickBot="1" x14ac:dyDescent="0.35">
      <c r="A364" s="108" t="s">
        <v>163</v>
      </c>
      <c r="B364" s="10" t="s">
        <v>69</v>
      </c>
      <c r="C364" s="6"/>
      <c r="D364" s="43" t="s">
        <v>31</v>
      </c>
      <c r="E364" s="33"/>
      <c r="F364" s="33"/>
      <c r="G364" s="72">
        <v>1</v>
      </c>
      <c r="H364" s="72">
        <v>1</v>
      </c>
      <c r="I364" s="72">
        <v>1</v>
      </c>
      <c r="J364" s="72">
        <f>I364</f>
        <v>1</v>
      </c>
      <c r="K364" s="72">
        <f>H364-J364</f>
        <v>0</v>
      </c>
      <c r="L364" s="72" t="s">
        <v>31</v>
      </c>
      <c r="M364" s="45"/>
      <c r="N364" s="45"/>
      <c r="O364" s="52">
        <v>136224.76</v>
      </c>
      <c r="P364" s="51" t="s">
        <v>373</v>
      </c>
      <c r="Q364" s="52">
        <v>118262.76</v>
      </c>
      <c r="R364" s="52">
        <v>112279.56</v>
      </c>
    </row>
    <row r="365" spans="1:19" ht="45.75" thickBot="1" x14ac:dyDescent="0.35">
      <c r="A365" s="109"/>
      <c r="B365" s="10" t="s">
        <v>70</v>
      </c>
      <c r="C365" s="6"/>
      <c r="D365" s="44" t="s">
        <v>153</v>
      </c>
      <c r="E365" s="33"/>
      <c r="F365" s="33"/>
      <c r="G365" s="77" t="s">
        <v>31</v>
      </c>
      <c r="H365" s="78"/>
      <c r="I365" s="77" t="s">
        <v>31</v>
      </c>
      <c r="J365" s="78"/>
      <c r="K365" s="78"/>
      <c r="L365" s="77" t="s">
        <v>31</v>
      </c>
      <c r="M365" s="35">
        <v>45782</v>
      </c>
      <c r="N365" s="35">
        <f>M365</f>
        <v>45782</v>
      </c>
      <c r="O365" s="10" t="s">
        <v>31</v>
      </c>
      <c r="P365" s="10" t="s">
        <v>31</v>
      </c>
      <c r="Q365" s="10" t="s">
        <v>31</v>
      </c>
      <c r="R365" s="10" t="s">
        <v>31</v>
      </c>
    </row>
    <row r="366" spans="1:19" ht="19.5" thickBot="1" x14ac:dyDescent="0.35">
      <c r="A366" s="110"/>
      <c r="B366" s="10" t="s">
        <v>70</v>
      </c>
      <c r="C366" s="6"/>
      <c r="D366" s="45" t="s">
        <v>152</v>
      </c>
      <c r="E366" s="33"/>
      <c r="F366" s="33"/>
      <c r="G366" s="78"/>
      <c r="H366" s="78"/>
      <c r="I366" s="78"/>
      <c r="J366" s="78"/>
      <c r="K366" s="78"/>
      <c r="L366" s="78"/>
      <c r="M366" s="35">
        <v>45838</v>
      </c>
      <c r="N366" s="35">
        <f>M366</f>
        <v>45838</v>
      </c>
      <c r="O366" s="6"/>
      <c r="P366" s="6"/>
      <c r="Q366" s="6"/>
      <c r="R366" s="6"/>
    </row>
    <row r="367" spans="1:19" ht="19.5" thickBot="1" x14ac:dyDescent="0.35">
      <c r="A367" s="108" t="s">
        <v>359</v>
      </c>
      <c r="B367" s="10" t="s">
        <v>69</v>
      </c>
      <c r="C367" s="6"/>
      <c r="D367" s="43" t="s">
        <v>31</v>
      </c>
      <c r="E367" s="33"/>
      <c r="F367" s="33"/>
      <c r="G367" s="72">
        <v>1</v>
      </c>
      <c r="H367" s="72">
        <v>1</v>
      </c>
      <c r="I367" s="72">
        <v>1</v>
      </c>
      <c r="J367" s="72">
        <f>I367</f>
        <v>1</v>
      </c>
      <c r="K367" s="72">
        <f>H367-J367</f>
        <v>0</v>
      </c>
      <c r="L367" s="72" t="s">
        <v>31</v>
      </c>
      <c r="M367" s="45"/>
      <c r="N367" s="45"/>
      <c r="O367" s="52">
        <v>94058.559999999998</v>
      </c>
      <c r="P367" s="51" t="s">
        <v>31</v>
      </c>
      <c r="Q367" s="52">
        <f>O367</f>
        <v>94058.559999999998</v>
      </c>
      <c r="R367" s="52">
        <v>94058.559999999998</v>
      </c>
    </row>
    <row r="368" spans="1:19" ht="45.75" thickBot="1" x14ac:dyDescent="0.35">
      <c r="A368" s="109"/>
      <c r="B368" s="10" t="s">
        <v>70</v>
      </c>
      <c r="C368" s="6"/>
      <c r="D368" s="44" t="s">
        <v>153</v>
      </c>
      <c r="E368" s="33"/>
      <c r="F368" s="33"/>
      <c r="G368" s="77" t="s">
        <v>31</v>
      </c>
      <c r="H368" s="78"/>
      <c r="I368" s="77" t="s">
        <v>31</v>
      </c>
      <c r="J368" s="78"/>
      <c r="K368" s="78"/>
      <c r="L368" s="77" t="s">
        <v>31</v>
      </c>
      <c r="M368" s="35">
        <v>45784</v>
      </c>
      <c r="N368" s="35">
        <f>M368</f>
        <v>45784</v>
      </c>
      <c r="O368" s="10" t="s">
        <v>31</v>
      </c>
      <c r="P368" s="10" t="s">
        <v>31</v>
      </c>
      <c r="Q368" s="10" t="s">
        <v>31</v>
      </c>
      <c r="R368" s="10" t="s">
        <v>31</v>
      </c>
    </row>
    <row r="369" spans="1:18" ht="19.5" thickBot="1" x14ac:dyDescent="0.35">
      <c r="A369" s="110"/>
      <c r="B369" s="10" t="s">
        <v>70</v>
      </c>
      <c r="C369" s="6"/>
      <c r="D369" s="45" t="s">
        <v>152</v>
      </c>
      <c r="E369" s="33"/>
      <c r="F369" s="33"/>
      <c r="G369" s="75"/>
      <c r="H369" s="75"/>
      <c r="I369" s="75"/>
      <c r="J369" s="75"/>
      <c r="K369" s="75"/>
      <c r="L369" s="6"/>
      <c r="M369" s="35">
        <v>45838</v>
      </c>
      <c r="N369" s="35">
        <f>M369</f>
        <v>45838</v>
      </c>
      <c r="O369" s="6"/>
      <c r="P369" s="6"/>
      <c r="Q369" s="6"/>
      <c r="R369" s="6"/>
    </row>
    <row r="370" spans="1:18" ht="64.900000000000006" customHeight="1" thickBot="1" x14ac:dyDescent="0.35">
      <c r="A370" s="106" t="s">
        <v>463</v>
      </c>
      <c r="B370" s="107"/>
      <c r="C370" s="55"/>
      <c r="D370" s="56" t="s">
        <v>122</v>
      </c>
      <c r="E370" s="57" t="str">
        <f>E323</f>
        <v>Человек</v>
      </c>
      <c r="F370" s="57">
        <f>F323</f>
        <v>792</v>
      </c>
      <c r="G370" s="82">
        <f>G371+G374+G377+G380+G383+G386+G389+G392</f>
        <v>1100</v>
      </c>
      <c r="H370" s="82">
        <f>H371+H374+H377+H380+H383+H386+H389+H392</f>
        <v>1100</v>
      </c>
      <c r="I370" s="82">
        <f>I371+I374+I377+I380+I383+I386+I389+I392</f>
        <v>490</v>
      </c>
      <c r="J370" s="82">
        <f t="shared" ref="J370" si="11">J371+J374+J377+J380+J383+J386+J389+J392</f>
        <v>490</v>
      </c>
      <c r="K370" s="82">
        <f>K371+K374+K377+K380+K383+K386+K389+K392</f>
        <v>610</v>
      </c>
      <c r="L370" s="55"/>
      <c r="M370" s="59" t="s">
        <v>31</v>
      </c>
      <c r="N370" s="59" t="s">
        <v>31</v>
      </c>
      <c r="O370" s="93">
        <f>O371+O374+O377+O380+O383+O386+O389+O392</f>
        <v>227337</v>
      </c>
      <c r="P370" s="59" t="s">
        <v>31</v>
      </c>
      <c r="Q370" s="60">
        <f>Q371+Q374+Q377+Q380+Q383+Q386+Q389+Q392</f>
        <v>227337</v>
      </c>
      <c r="R370" s="60">
        <f>R371+R374+R377+R380+R383+R386+R389+R392</f>
        <v>227337</v>
      </c>
    </row>
    <row r="371" spans="1:18" ht="19.5" thickBot="1" x14ac:dyDescent="0.35">
      <c r="A371" s="108" t="s">
        <v>155</v>
      </c>
      <c r="B371" s="10" t="s">
        <v>69</v>
      </c>
      <c r="C371" s="6"/>
      <c r="D371" s="43" t="s">
        <v>31</v>
      </c>
      <c r="E371" s="33"/>
      <c r="F371" s="33"/>
      <c r="G371" s="73">
        <v>77</v>
      </c>
      <c r="H371" s="73">
        <v>77</v>
      </c>
      <c r="I371" s="73">
        <v>77</v>
      </c>
      <c r="J371" s="73">
        <f>I371</f>
        <v>77</v>
      </c>
      <c r="K371" s="73">
        <f>H371-J371</f>
        <v>0</v>
      </c>
      <c r="L371" s="43" t="s">
        <v>31</v>
      </c>
      <c r="M371" s="45"/>
      <c r="N371" s="45"/>
      <c r="O371" s="52">
        <v>15913.59</v>
      </c>
      <c r="P371" s="51" t="s">
        <v>31</v>
      </c>
      <c r="Q371" s="52">
        <f>O371</f>
        <v>15913.59</v>
      </c>
      <c r="R371" s="52">
        <f>Q371</f>
        <v>15913.59</v>
      </c>
    </row>
    <row r="372" spans="1:18" ht="45.75" thickBot="1" x14ac:dyDescent="0.35">
      <c r="A372" s="109"/>
      <c r="B372" s="10" t="s">
        <v>70</v>
      </c>
      <c r="C372" s="6"/>
      <c r="D372" s="44" t="s">
        <v>153</v>
      </c>
      <c r="E372" s="33"/>
      <c r="F372" s="33"/>
      <c r="G372" s="74" t="s">
        <v>31</v>
      </c>
      <c r="H372" s="75"/>
      <c r="I372" s="74" t="s">
        <v>31</v>
      </c>
      <c r="J372" s="75"/>
      <c r="K372" s="75"/>
      <c r="L372" s="10" t="s">
        <v>31</v>
      </c>
      <c r="M372" s="35">
        <v>45784</v>
      </c>
      <c r="N372" s="35">
        <f>M372</f>
        <v>45784</v>
      </c>
      <c r="O372" s="10" t="s">
        <v>31</v>
      </c>
      <c r="P372" s="10" t="s">
        <v>31</v>
      </c>
      <c r="Q372" s="10" t="s">
        <v>31</v>
      </c>
      <c r="R372" s="10" t="s">
        <v>31</v>
      </c>
    </row>
    <row r="373" spans="1:18" ht="19.5" thickBot="1" x14ac:dyDescent="0.35">
      <c r="A373" s="110"/>
      <c r="B373" s="10" t="s">
        <v>70</v>
      </c>
      <c r="C373" s="6"/>
      <c r="D373" s="45" t="s">
        <v>152</v>
      </c>
      <c r="E373" s="33"/>
      <c r="F373" s="33"/>
      <c r="G373" s="75"/>
      <c r="H373" s="75"/>
      <c r="I373" s="75"/>
      <c r="J373" s="75"/>
      <c r="K373" s="75"/>
      <c r="L373" s="6"/>
      <c r="M373" s="35">
        <v>45901</v>
      </c>
      <c r="N373" s="35">
        <f>M373</f>
        <v>45901</v>
      </c>
      <c r="O373" s="6"/>
      <c r="P373" s="6"/>
      <c r="Q373" s="6"/>
      <c r="R373" s="6"/>
    </row>
    <row r="374" spans="1:18" ht="19.5" thickBot="1" x14ac:dyDescent="0.35">
      <c r="A374" s="108" t="s">
        <v>156</v>
      </c>
      <c r="B374" s="10" t="s">
        <v>69</v>
      </c>
      <c r="C374" s="6"/>
      <c r="D374" s="43" t="s">
        <v>31</v>
      </c>
      <c r="E374" s="33"/>
      <c r="F374" s="33"/>
      <c r="G374" s="73">
        <v>102</v>
      </c>
      <c r="H374" s="73">
        <v>102</v>
      </c>
      <c r="I374" s="73">
        <v>0</v>
      </c>
      <c r="J374" s="73">
        <f>I374</f>
        <v>0</v>
      </c>
      <c r="K374" s="73">
        <f>H374-J374</f>
        <v>102</v>
      </c>
      <c r="L374" s="43" t="s">
        <v>31</v>
      </c>
      <c r="M374" s="45"/>
      <c r="N374" s="45"/>
      <c r="O374" s="52">
        <v>21080.34</v>
      </c>
      <c r="P374" s="51" t="s">
        <v>31</v>
      </c>
      <c r="Q374" s="52">
        <f>O374</f>
        <v>21080.34</v>
      </c>
      <c r="R374" s="52">
        <f>Q374</f>
        <v>21080.34</v>
      </c>
    </row>
    <row r="375" spans="1:18" ht="45.75" thickBot="1" x14ac:dyDescent="0.35">
      <c r="A375" s="109"/>
      <c r="B375" s="10" t="s">
        <v>70</v>
      </c>
      <c r="C375" s="6"/>
      <c r="D375" s="44" t="s">
        <v>153</v>
      </c>
      <c r="E375" s="33"/>
      <c r="F375" s="33"/>
      <c r="G375" s="74" t="s">
        <v>31</v>
      </c>
      <c r="H375" s="75"/>
      <c r="I375" s="74" t="s">
        <v>31</v>
      </c>
      <c r="J375" s="75"/>
      <c r="K375" s="75"/>
      <c r="L375" s="10" t="s">
        <v>31</v>
      </c>
      <c r="M375" s="35">
        <v>45782</v>
      </c>
      <c r="N375" s="35">
        <f>M375</f>
        <v>45782</v>
      </c>
      <c r="O375" s="10" t="s">
        <v>31</v>
      </c>
      <c r="P375" s="10" t="s">
        <v>31</v>
      </c>
      <c r="Q375" s="10" t="s">
        <v>31</v>
      </c>
      <c r="R375" s="10" t="s">
        <v>31</v>
      </c>
    </row>
    <row r="376" spans="1:18" ht="19.5" thickBot="1" x14ac:dyDescent="0.35">
      <c r="A376" s="110"/>
      <c r="B376" s="10" t="s">
        <v>70</v>
      </c>
      <c r="C376" s="6"/>
      <c r="D376" s="45" t="s">
        <v>152</v>
      </c>
      <c r="E376" s="33"/>
      <c r="F376" s="33"/>
      <c r="G376" s="75"/>
      <c r="H376" s="75"/>
      <c r="I376" s="75"/>
      <c r="J376" s="75"/>
      <c r="K376" s="75"/>
      <c r="L376" s="6"/>
      <c r="M376" s="35">
        <v>45901</v>
      </c>
      <c r="N376" s="35">
        <f>M376</f>
        <v>45901</v>
      </c>
      <c r="O376" s="6"/>
      <c r="P376" s="6"/>
      <c r="Q376" s="6"/>
      <c r="R376" s="6"/>
    </row>
    <row r="377" spans="1:18" ht="19.5" thickBot="1" x14ac:dyDescent="0.35">
      <c r="A377" s="108" t="s">
        <v>157</v>
      </c>
      <c r="B377" s="10" t="s">
        <v>69</v>
      </c>
      <c r="C377" s="6"/>
      <c r="D377" s="43" t="s">
        <v>31</v>
      </c>
      <c r="E377" s="33"/>
      <c r="F377" s="33"/>
      <c r="G377" s="73">
        <v>17</v>
      </c>
      <c r="H377" s="73">
        <v>17</v>
      </c>
      <c r="I377" s="73">
        <v>17</v>
      </c>
      <c r="J377" s="73">
        <f>I377</f>
        <v>17</v>
      </c>
      <c r="K377" s="73">
        <f>H377-J377</f>
        <v>0</v>
      </c>
      <c r="L377" s="43" t="s">
        <v>31</v>
      </c>
      <c r="M377" s="45"/>
      <c r="N377" s="45"/>
      <c r="O377" s="52">
        <v>3513.39</v>
      </c>
      <c r="P377" s="51" t="s">
        <v>31</v>
      </c>
      <c r="Q377" s="52">
        <f>O377</f>
        <v>3513.39</v>
      </c>
      <c r="R377" s="52">
        <f>Q377</f>
        <v>3513.39</v>
      </c>
    </row>
    <row r="378" spans="1:18" ht="45.75" thickBot="1" x14ac:dyDescent="0.35">
      <c r="A378" s="109"/>
      <c r="B378" s="10" t="s">
        <v>70</v>
      </c>
      <c r="C378" s="6"/>
      <c r="D378" s="44" t="s">
        <v>153</v>
      </c>
      <c r="E378" s="33"/>
      <c r="F378" s="33"/>
      <c r="G378" s="74" t="s">
        <v>31</v>
      </c>
      <c r="H378" s="75"/>
      <c r="I378" s="74" t="s">
        <v>31</v>
      </c>
      <c r="J378" s="75"/>
      <c r="K378" s="75"/>
      <c r="L378" s="10" t="s">
        <v>31</v>
      </c>
      <c r="M378" s="35">
        <v>45782</v>
      </c>
      <c r="N378" s="35">
        <f>M378</f>
        <v>45782</v>
      </c>
      <c r="O378" s="10" t="s">
        <v>31</v>
      </c>
      <c r="P378" s="10" t="s">
        <v>31</v>
      </c>
      <c r="Q378" s="10" t="s">
        <v>31</v>
      </c>
      <c r="R378" s="10" t="s">
        <v>31</v>
      </c>
    </row>
    <row r="379" spans="1:18" ht="19.5" thickBot="1" x14ac:dyDescent="0.35">
      <c r="A379" s="110"/>
      <c r="B379" s="10" t="s">
        <v>70</v>
      </c>
      <c r="C379" s="6"/>
      <c r="D379" s="45" t="s">
        <v>152</v>
      </c>
      <c r="E379" s="33"/>
      <c r="F379" s="33"/>
      <c r="G379" s="75"/>
      <c r="H379" s="75"/>
      <c r="I379" s="75"/>
      <c r="J379" s="75"/>
      <c r="K379" s="75"/>
      <c r="L379" s="6"/>
      <c r="M379" s="35">
        <v>45901</v>
      </c>
      <c r="N379" s="35">
        <f>M379</f>
        <v>45901</v>
      </c>
      <c r="O379" s="6"/>
      <c r="P379" s="6"/>
      <c r="Q379" s="6"/>
      <c r="R379" s="6"/>
    </row>
    <row r="380" spans="1:18" ht="19.5" thickBot="1" x14ac:dyDescent="0.35">
      <c r="A380" s="108" t="s">
        <v>158</v>
      </c>
      <c r="B380" s="10" t="s">
        <v>69</v>
      </c>
      <c r="C380" s="6"/>
      <c r="D380" s="43" t="s">
        <v>31</v>
      </c>
      <c r="E380" s="33"/>
      <c r="F380" s="33"/>
      <c r="G380" s="73">
        <v>85</v>
      </c>
      <c r="H380" s="73">
        <v>85</v>
      </c>
      <c r="I380" s="73">
        <v>85</v>
      </c>
      <c r="J380" s="73">
        <f>I380</f>
        <v>85</v>
      </c>
      <c r="K380" s="73">
        <f>H380-J380</f>
        <v>0</v>
      </c>
      <c r="L380" s="43" t="s">
        <v>31</v>
      </c>
      <c r="M380" s="45"/>
      <c r="N380" s="45"/>
      <c r="O380" s="52">
        <v>17566.95</v>
      </c>
      <c r="P380" s="51" t="s">
        <v>31</v>
      </c>
      <c r="Q380" s="52">
        <f>O380</f>
        <v>17566.95</v>
      </c>
      <c r="R380" s="52">
        <f>Q380</f>
        <v>17566.95</v>
      </c>
    </row>
    <row r="381" spans="1:18" ht="45.75" thickBot="1" x14ac:dyDescent="0.35">
      <c r="A381" s="109"/>
      <c r="B381" s="10" t="s">
        <v>70</v>
      </c>
      <c r="C381" s="6"/>
      <c r="D381" s="44" t="s">
        <v>153</v>
      </c>
      <c r="E381" s="33"/>
      <c r="F381" s="33"/>
      <c r="G381" s="74" t="s">
        <v>31</v>
      </c>
      <c r="H381" s="75"/>
      <c r="I381" s="74" t="s">
        <v>31</v>
      </c>
      <c r="J381" s="75"/>
      <c r="K381" s="75"/>
      <c r="L381" s="10" t="s">
        <v>31</v>
      </c>
      <c r="M381" s="35">
        <v>45789</v>
      </c>
      <c r="N381" s="35">
        <f>M381</f>
        <v>45789</v>
      </c>
      <c r="O381" s="10" t="s">
        <v>31</v>
      </c>
      <c r="P381" s="10" t="s">
        <v>31</v>
      </c>
      <c r="Q381" s="10" t="s">
        <v>31</v>
      </c>
      <c r="R381" s="10" t="s">
        <v>31</v>
      </c>
    </row>
    <row r="382" spans="1:18" ht="19.5" thickBot="1" x14ac:dyDescent="0.35">
      <c r="A382" s="110"/>
      <c r="B382" s="10" t="s">
        <v>70</v>
      </c>
      <c r="C382" s="6"/>
      <c r="D382" s="45" t="s">
        <v>152</v>
      </c>
      <c r="E382" s="33"/>
      <c r="F382" s="33"/>
      <c r="G382" s="75"/>
      <c r="H382" s="75"/>
      <c r="I382" s="75"/>
      <c r="J382" s="75"/>
      <c r="K382" s="75"/>
      <c r="L382" s="6"/>
      <c r="M382" s="35">
        <v>45901</v>
      </c>
      <c r="N382" s="35">
        <f>M382</f>
        <v>45901</v>
      </c>
      <c r="O382" s="6"/>
      <c r="P382" s="6"/>
      <c r="Q382" s="6"/>
      <c r="R382" s="6"/>
    </row>
    <row r="383" spans="1:18" ht="19.5" thickBot="1" x14ac:dyDescent="0.35">
      <c r="A383" s="108" t="s">
        <v>160</v>
      </c>
      <c r="B383" s="10" t="s">
        <v>69</v>
      </c>
      <c r="C383" s="6"/>
      <c r="D383" s="43" t="s">
        <v>31</v>
      </c>
      <c r="E383" s="33"/>
      <c r="F383" s="33"/>
      <c r="G383" s="73">
        <v>137</v>
      </c>
      <c r="H383" s="73">
        <v>137</v>
      </c>
      <c r="I383" s="73">
        <v>0</v>
      </c>
      <c r="J383" s="73">
        <f>I383</f>
        <v>0</v>
      </c>
      <c r="K383" s="73">
        <f>H383-J383</f>
        <v>137</v>
      </c>
      <c r="L383" s="43" t="s">
        <v>31</v>
      </c>
      <c r="M383" s="45"/>
      <c r="N383" s="45"/>
      <c r="O383" s="52">
        <v>28313.79</v>
      </c>
      <c r="P383" s="51" t="s">
        <v>31</v>
      </c>
      <c r="Q383" s="52">
        <f>O383</f>
        <v>28313.79</v>
      </c>
      <c r="R383" s="52">
        <f>Q383</f>
        <v>28313.79</v>
      </c>
    </row>
    <row r="384" spans="1:18" ht="45.75" thickBot="1" x14ac:dyDescent="0.35">
      <c r="A384" s="109"/>
      <c r="B384" s="10" t="s">
        <v>70</v>
      </c>
      <c r="C384" s="6"/>
      <c r="D384" s="44" t="s">
        <v>153</v>
      </c>
      <c r="E384" s="33"/>
      <c r="F384" s="33"/>
      <c r="G384" s="74" t="s">
        <v>31</v>
      </c>
      <c r="H384" s="75"/>
      <c r="I384" s="74" t="s">
        <v>31</v>
      </c>
      <c r="J384" s="75"/>
      <c r="K384" s="75"/>
      <c r="L384" s="10" t="s">
        <v>31</v>
      </c>
      <c r="M384" s="35">
        <v>45789</v>
      </c>
      <c r="N384" s="35">
        <f>M384</f>
        <v>45789</v>
      </c>
      <c r="O384" s="10" t="s">
        <v>31</v>
      </c>
      <c r="P384" s="10" t="s">
        <v>31</v>
      </c>
      <c r="Q384" s="10" t="s">
        <v>31</v>
      </c>
      <c r="R384" s="10" t="s">
        <v>31</v>
      </c>
    </row>
    <row r="385" spans="1:18" ht="19.5" thickBot="1" x14ac:dyDescent="0.35">
      <c r="A385" s="110"/>
      <c r="B385" s="10" t="s">
        <v>70</v>
      </c>
      <c r="C385" s="6"/>
      <c r="D385" s="45" t="s">
        <v>152</v>
      </c>
      <c r="E385" s="33"/>
      <c r="F385" s="33"/>
      <c r="G385" s="75"/>
      <c r="H385" s="75"/>
      <c r="I385" s="75"/>
      <c r="J385" s="75"/>
      <c r="K385" s="75"/>
      <c r="L385" s="6"/>
      <c r="M385" s="35">
        <v>45901</v>
      </c>
      <c r="N385" s="35">
        <f>M385</f>
        <v>45901</v>
      </c>
      <c r="O385" s="6"/>
      <c r="P385" s="6"/>
      <c r="Q385" s="6"/>
      <c r="R385" s="6"/>
    </row>
    <row r="386" spans="1:18" ht="19.5" thickBot="1" x14ac:dyDescent="0.35">
      <c r="A386" s="108" t="s">
        <v>161</v>
      </c>
      <c r="B386" s="10" t="s">
        <v>69</v>
      </c>
      <c r="C386" s="6"/>
      <c r="D386" s="43" t="s">
        <v>31</v>
      </c>
      <c r="E386" s="33"/>
      <c r="F386" s="33"/>
      <c r="G386" s="73">
        <v>171</v>
      </c>
      <c r="H386" s="73">
        <v>171</v>
      </c>
      <c r="I386" s="73">
        <v>171</v>
      </c>
      <c r="J386" s="73">
        <f>I386</f>
        <v>171</v>
      </c>
      <c r="K386" s="73">
        <f>H386-J386</f>
        <v>0</v>
      </c>
      <c r="L386" s="43" t="s">
        <v>31</v>
      </c>
      <c r="M386" s="45"/>
      <c r="N386" s="45"/>
      <c r="O386" s="52">
        <v>35340.57</v>
      </c>
      <c r="P386" s="51" t="s">
        <v>31</v>
      </c>
      <c r="Q386" s="52">
        <f>O386</f>
        <v>35340.57</v>
      </c>
      <c r="R386" s="52">
        <f>Q386</f>
        <v>35340.57</v>
      </c>
    </row>
    <row r="387" spans="1:18" ht="45.75" thickBot="1" x14ac:dyDescent="0.35">
      <c r="A387" s="109"/>
      <c r="B387" s="10" t="s">
        <v>70</v>
      </c>
      <c r="C387" s="6"/>
      <c r="D387" s="44" t="s">
        <v>153</v>
      </c>
      <c r="E387" s="33"/>
      <c r="F387" s="33"/>
      <c r="G387" s="74" t="s">
        <v>31</v>
      </c>
      <c r="H387" s="75"/>
      <c r="I387" s="74" t="s">
        <v>31</v>
      </c>
      <c r="J387" s="75"/>
      <c r="K387" s="75"/>
      <c r="L387" s="10" t="s">
        <v>31</v>
      </c>
      <c r="M387" s="35">
        <v>45782</v>
      </c>
      <c r="N387" s="35">
        <f>M387</f>
        <v>45782</v>
      </c>
      <c r="O387" s="10" t="s">
        <v>31</v>
      </c>
      <c r="P387" s="10" t="s">
        <v>31</v>
      </c>
      <c r="Q387" s="10" t="s">
        <v>31</v>
      </c>
      <c r="R387" s="10" t="s">
        <v>31</v>
      </c>
    </row>
    <row r="388" spans="1:18" ht="19.5" thickBot="1" x14ac:dyDescent="0.35">
      <c r="A388" s="110"/>
      <c r="B388" s="10" t="s">
        <v>70</v>
      </c>
      <c r="C388" s="6"/>
      <c r="D388" s="45" t="s">
        <v>152</v>
      </c>
      <c r="E388" s="33"/>
      <c r="F388" s="33"/>
      <c r="G388" s="75"/>
      <c r="H388" s="75"/>
      <c r="I388" s="75"/>
      <c r="J388" s="75"/>
      <c r="K388" s="75"/>
      <c r="L388" s="6"/>
      <c r="M388" s="35">
        <v>45901</v>
      </c>
      <c r="N388" s="35">
        <f>M388</f>
        <v>45901</v>
      </c>
      <c r="O388" s="6"/>
      <c r="P388" s="6"/>
      <c r="Q388" s="6"/>
      <c r="R388" s="6"/>
    </row>
    <row r="389" spans="1:18" ht="19.5" thickBot="1" x14ac:dyDescent="0.35">
      <c r="A389" s="108" t="s">
        <v>162</v>
      </c>
      <c r="B389" s="10" t="s">
        <v>69</v>
      </c>
      <c r="C389" s="6"/>
      <c r="D389" s="43" t="s">
        <v>31</v>
      </c>
      <c r="E389" s="33"/>
      <c r="F389" s="33"/>
      <c r="G389" s="73">
        <v>17</v>
      </c>
      <c r="H389" s="73">
        <v>17</v>
      </c>
      <c r="I389" s="73">
        <v>17</v>
      </c>
      <c r="J389" s="73">
        <f>I389</f>
        <v>17</v>
      </c>
      <c r="K389" s="73">
        <f>H389-J389</f>
        <v>0</v>
      </c>
      <c r="L389" s="43" t="s">
        <v>31</v>
      </c>
      <c r="M389" s="45"/>
      <c r="N389" s="45"/>
      <c r="O389" s="52">
        <v>3513.39</v>
      </c>
      <c r="P389" s="51" t="s">
        <v>31</v>
      </c>
      <c r="Q389" s="52">
        <f>O389</f>
        <v>3513.39</v>
      </c>
      <c r="R389" s="52">
        <f>Q389</f>
        <v>3513.39</v>
      </c>
    </row>
    <row r="390" spans="1:18" ht="45.75" thickBot="1" x14ac:dyDescent="0.35">
      <c r="A390" s="109"/>
      <c r="B390" s="10" t="s">
        <v>70</v>
      </c>
      <c r="C390" s="6"/>
      <c r="D390" s="44" t="s">
        <v>153</v>
      </c>
      <c r="E390" s="33"/>
      <c r="F390" s="33"/>
      <c r="G390" s="74" t="s">
        <v>31</v>
      </c>
      <c r="H390" s="75"/>
      <c r="I390" s="74" t="s">
        <v>31</v>
      </c>
      <c r="J390" s="75"/>
      <c r="K390" s="75"/>
      <c r="L390" s="10" t="s">
        <v>31</v>
      </c>
      <c r="M390" s="35">
        <v>45782</v>
      </c>
      <c r="N390" s="35">
        <f>M390</f>
        <v>45782</v>
      </c>
      <c r="O390" s="10" t="s">
        <v>31</v>
      </c>
      <c r="P390" s="10" t="s">
        <v>31</v>
      </c>
      <c r="Q390" s="10" t="s">
        <v>31</v>
      </c>
      <c r="R390" s="10" t="s">
        <v>31</v>
      </c>
    </row>
    <row r="391" spans="1:18" ht="19.5" thickBot="1" x14ac:dyDescent="0.35">
      <c r="A391" s="110"/>
      <c r="B391" s="10" t="s">
        <v>70</v>
      </c>
      <c r="C391" s="6"/>
      <c r="D391" s="45" t="s">
        <v>152</v>
      </c>
      <c r="E391" s="33"/>
      <c r="F391" s="33"/>
      <c r="G391" s="75"/>
      <c r="H391" s="75"/>
      <c r="I391" s="75"/>
      <c r="J391" s="75"/>
      <c r="K391" s="75"/>
      <c r="L391" s="6"/>
      <c r="M391" s="35">
        <v>45901</v>
      </c>
      <c r="N391" s="35">
        <f>M391</f>
        <v>45901</v>
      </c>
      <c r="O391" s="6"/>
      <c r="P391" s="6"/>
      <c r="Q391" s="6"/>
      <c r="R391" s="6"/>
    </row>
    <row r="392" spans="1:18" ht="19.5" thickBot="1" x14ac:dyDescent="0.35">
      <c r="A392" s="108" t="s">
        <v>163</v>
      </c>
      <c r="B392" s="10" t="s">
        <v>69</v>
      </c>
      <c r="C392" s="6"/>
      <c r="D392" s="43" t="s">
        <v>31</v>
      </c>
      <c r="E392" s="33"/>
      <c r="F392" s="33"/>
      <c r="G392" s="73">
        <v>494</v>
      </c>
      <c r="H392" s="73">
        <v>494</v>
      </c>
      <c r="I392" s="73">
        <v>123</v>
      </c>
      <c r="J392" s="73">
        <f>I392</f>
        <v>123</v>
      </c>
      <c r="K392" s="73">
        <f>H392-J392</f>
        <v>371</v>
      </c>
      <c r="L392" s="43" t="s">
        <v>31</v>
      </c>
      <c r="M392" s="45"/>
      <c r="N392" s="45"/>
      <c r="O392" s="52">
        <v>102094.98</v>
      </c>
      <c r="P392" s="51" t="s">
        <v>31</v>
      </c>
      <c r="Q392" s="52">
        <f>O392</f>
        <v>102094.98</v>
      </c>
      <c r="R392" s="52">
        <f>Q392</f>
        <v>102094.98</v>
      </c>
    </row>
    <row r="393" spans="1:18" ht="45.75" thickBot="1" x14ac:dyDescent="0.35">
      <c r="A393" s="109"/>
      <c r="B393" s="10" t="s">
        <v>70</v>
      </c>
      <c r="C393" s="6"/>
      <c r="D393" s="44" t="s">
        <v>153</v>
      </c>
      <c r="E393" s="33"/>
      <c r="F393" s="33"/>
      <c r="G393" s="74" t="s">
        <v>31</v>
      </c>
      <c r="H393" s="75"/>
      <c r="I393" s="74" t="s">
        <v>31</v>
      </c>
      <c r="J393" s="75"/>
      <c r="K393" s="75"/>
      <c r="L393" s="10" t="s">
        <v>31</v>
      </c>
      <c r="M393" s="35">
        <v>45782</v>
      </c>
      <c r="N393" s="35">
        <f>M393</f>
        <v>45782</v>
      </c>
      <c r="O393" s="10" t="s">
        <v>31</v>
      </c>
      <c r="P393" s="10" t="s">
        <v>31</v>
      </c>
      <c r="Q393" s="10" t="s">
        <v>31</v>
      </c>
      <c r="R393" s="10" t="s">
        <v>31</v>
      </c>
    </row>
    <row r="394" spans="1:18" ht="19.5" thickBot="1" x14ac:dyDescent="0.35">
      <c r="A394" s="110"/>
      <c r="B394" s="10" t="s">
        <v>70</v>
      </c>
      <c r="C394" s="6"/>
      <c r="D394" s="45" t="s">
        <v>152</v>
      </c>
      <c r="E394" s="33"/>
      <c r="F394" s="33"/>
      <c r="G394" s="75"/>
      <c r="H394" s="75"/>
      <c r="I394" s="75"/>
      <c r="J394" s="75"/>
      <c r="K394" s="75"/>
      <c r="L394" s="6"/>
      <c r="M394" s="35">
        <v>45901</v>
      </c>
      <c r="N394" s="35">
        <f>M394</f>
        <v>45901</v>
      </c>
      <c r="O394" s="6"/>
      <c r="P394" s="6"/>
      <c r="Q394" s="6"/>
      <c r="R394" s="6"/>
    </row>
    <row r="395" spans="1:18" ht="70.900000000000006" customHeight="1" thickBot="1" x14ac:dyDescent="0.35">
      <c r="A395" s="106" t="s">
        <v>464</v>
      </c>
      <c r="B395" s="107"/>
      <c r="C395" s="55"/>
      <c r="D395" s="56" t="s">
        <v>151</v>
      </c>
      <c r="E395" s="57" t="s">
        <v>125</v>
      </c>
      <c r="F395" s="57">
        <v>744</v>
      </c>
      <c r="G395" s="65">
        <f>G396</f>
        <v>1</v>
      </c>
      <c r="H395" s="65">
        <f t="shared" ref="H395:I395" si="12">H396</f>
        <v>1</v>
      </c>
      <c r="I395" s="65">
        <f t="shared" si="12"/>
        <v>0</v>
      </c>
      <c r="J395" s="65">
        <f>J396</f>
        <v>0</v>
      </c>
      <c r="K395" s="65">
        <f>K396</f>
        <v>1</v>
      </c>
      <c r="L395" s="55"/>
      <c r="M395" s="59" t="s">
        <v>31</v>
      </c>
      <c r="N395" s="59" t="s">
        <v>31</v>
      </c>
      <c r="O395" s="93">
        <f>O396</f>
        <v>2381638</v>
      </c>
      <c r="P395" s="59" t="s">
        <v>31</v>
      </c>
      <c r="Q395" s="60">
        <f>Q396</f>
        <v>2381638</v>
      </c>
      <c r="R395" s="60">
        <f>R396</f>
        <v>0</v>
      </c>
    </row>
    <row r="396" spans="1:18" ht="19.5" thickBot="1" x14ac:dyDescent="0.35">
      <c r="A396" s="108" t="s">
        <v>371</v>
      </c>
      <c r="B396" s="10" t="s">
        <v>69</v>
      </c>
      <c r="C396" s="6"/>
      <c r="D396" s="43" t="s">
        <v>31</v>
      </c>
      <c r="E396" s="33"/>
      <c r="F396" s="33"/>
      <c r="G396" s="72">
        <v>1</v>
      </c>
      <c r="H396" s="72">
        <v>1</v>
      </c>
      <c r="I396" s="73">
        <v>0</v>
      </c>
      <c r="J396" s="73">
        <v>0</v>
      </c>
      <c r="K396" s="72">
        <f>H396-J396</f>
        <v>1</v>
      </c>
      <c r="L396" s="43" t="s">
        <v>31</v>
      </c>
      <c r="M396" s="45"/>
      <c r="N396" s="45"/>
      <c r="O396" s="52">
        <v>2381638</v>
      </c>
      <c r="P396" s="51" t="s">
        <v>31</v>
      </c>
      <c r="Q396" s="52">
        <f>O396</f>
        <v>2381638</v>
      </c>
      <c r="R396" s="52">
        <v>0</v>
      </c>
    </row>
    <row r="397" spans="1:18" ht="66" customHeight="1" thickBot="1" x14ac:dyDescent="0.35">
      <c r="A397" s="109"/>
      <c r="B397" s="10" t="s">
        <v>70</v>
      </c>
      <c r="C397" s="6"/>
      <c r="D397" s="44" t="s">
        <v>153</v>
      </c>
      <c r="E397" s="33"/>
      <c r="F397" s="33"/>
      <c r="G397" s="74" t="s">
        <v>31</v>
      </c>
      <c r="H397" s="75"/>
      <c r="I397" s="74" t="s">
        <v>31</v>
      </c>
      <c r="J397" s="75"/>
      <c r="K397" s="75"/>
      <c r="L397" s="10" t="s">
        <v>31</v>
      </c>
      <c r="M397" s="35">
        <v>45833</v>
      </c>
      <c r="N397" s="35">
        <v>45832</v>
      </c>
      <c r="O397" s="10" t="s">
        <v>31</v>
      </c>
      <c r="P397" s="10" t="s">
        <v>31</v>
      </c>
      <c r="Q397" s="10" t="s">
        <v>31</v>
      </c>
      <c r="R397" s="10" t="s">
        <v>31</v>
      </c>
    </row>
    <row r="398" spans="1:18" ht="19.5" thickBot="1" x14ac:dyDescent="0.35">
      <c r="A398" s="110"/>
      <c r="B398" s="10" t="s">
        <v>70</v>
      </c>
      <c r="C398" s="6"/>
      <c r="D398" s="45" t="s">
        <v>152</v>
      </c>
      <c r="E398" s="33"/>
      <c r="F398" s="33"/>
      <c r="G398" s="75"/>
      <c r="H398" s="75"/>
      <c r="I398" s="75"/>
      <c r="J398" s="75"/>
      <c r="K398" s="75"/>
      <c r="L398" s="6"/>
      <c r="M398" s="35">
        <v>46016</v>
      </c>
      <c r="N398" s="35">
        <f>M398</f>
        <v>46016</v>
      </c>
      <c r="O398" s="6"/>
      <c r="P398" s="6"/>
      <c r="Q398" s="6"/>
      <c r="R398" s="6"/>
    </row>
    <row r="399" spans="1:18" ht="40.15" customHeight="1" thickBot="1" x14ac:dyDescent="0.35">
      <c r="A399" s="106" t="s">
        <v>456</v>
      </c>
      <c r="B399" s="107"/>
      <c r="C399" s="55"/>
      <c r="D399" s="56" t="s">
        <v>458</v>
      </c>
      <c r="E399" s="57" t="s">
        <v>125</v>
      </c>
      <c r="F399" s="57">
        <v>744</v>
      </c>
      <c r="G399" s="65">
        <f>G400</f>
        <v>1</v>
      </c>
      <c r="H399" s="65">
        <f t="shared" ref="H399:J399" si="13">H400</f>
        <v>1</v>
      </c>
      <c r="I399" s="91">
        <f>I400</f>
        <v>1</v>
      </c>
      <c r="J399" s="91">
        <f t="shared" si="13"/>
        <v>1</v>
      </c>
      <c r="K399" s="82">
        <v>0</v>
      </c>
      <c r="L399" s="55"/>
      <c r="M399" s="59" t="s">
        <v>31</v>
      </c>
      <c r="N399" s="59" t="s">
        <v>31</v>
      </c>
      <c r="O399" s="93">
        <f>O400+O403+O406+O409</f>
        <v>230300</v>
      </c>
      <c r="P399" s="59" t="s">
        <v>31</v>
      </c>
      <c r="Q399" s="60">
        <f>Q400+Q403+Q406+Q409</f>
        <v>230300</v>
      </c>
      <c r="R399" s="60">
        <f>R400+R403+R406+R409</f>
        <v>230300</v>
      </c>
    </row>
    <row r="400" spans="1:18" ht="19.5" thickBot="1" x14ac:dyDescent="0.35">
      <c r="A400" s="108" t="s">
        <v>156</v>
      </c>
      <c r="B400" s="10" t="s">
        <v>69</v>
      </c>
      <c r="C400" s="6"/>
      <c r="D400" s="43" t="s">
        <v>31</v>
      </c>
      <c r="E400" s="33"/>
      <c r="F400" s="33"/>
      <c r="G400" s="72">
        <v>1</v>
      </c>
      <c r="H400" s="72">
        <v>1</v>
      </c>
      <c r="I400" s="72">
        <v>1</v>
      </c>
      <c r="J400" s="72">
        <v>1</v>
      </c>
      <c r="K400" s="81">
        <f>H400-J400</f>
        <v>0</v>
      </c>
      <c r="L400" s="43" t="s">
        <v>31</v>
      </c>
      <c r="M400" s="45"/>
      <c r="N400" s="45"/>
      <c r="O400" s="52">
        <v>91100</v>
      </c>
      <c r="P400" s="51" t="s">
        <v>31</v>
      </c>
      <c r="Q400" s="52">
        <f>O400</f>
        <v>91100</v>
      </c>
      <c r="R400" s="52">
        <v>91100</v>
      </c>
    </row>
    <row r="401" spans="1:20" ht="72" customHeight="1" thickBot="1" x14ac:dyDescent="0.35">
      <c r="A401" s="109"/>
      <c r="B401" s="10" t="s">
        <v>70</v>
      </c>
      <c r="C401" s="6"/>
      <c r="D401" s="44" t="s">
        <v>153</v>
      </c>
      <c r="E401" s="33"/>
      <c r="F401" s="33"/>
      <c r="G401" s="74" t="s">
        <v>31</v>
      </c>
      <c r="H401" s="75"/>
      <c r="I401" s="74" t="s">
        <v>31</v>
      </c>
      <c r="J401" s="75"/>
      <c r="K401" s="75"/>
      <c r="L401" s="10" t="s">
        <v>31</v>
      </c>
      <c r="M401" s="35">
        <v>45761</v>
      </c>
      <c r="N401" s="35">
        <f>M401</f>
        <v>45761</v>
      </c>
      <c r="O401" s="10" t="s">
        <v>31</v>
      </c>
      <c r="P401" s="10" t="s">
        <v>31</v>
      </c>
      <c r="Q401" s="10" t="s">
        <v>31</v>
      </c>
      <c r="R401" s="10" t="s">
        <v>31</v>
      </c>
    </row>
    <row r="402" spans="1:20" ht="19.5" thickBot="1" x14ac:dyDescent="0.35">
      <c r="A402" s="110"/>
      <c r="B402" s="10" t="s">
        <v>70</v>
      </c>
      <c r="C402" s="6"/>
      <c r="D402" s="45" t="s">
        <v>152</v>
      </c>
      <c r="E402" s="33"/>
      <c r="F402" s="33"/>
      <c r="G402" s="75"/>
      <c r="H402" s="75"/>
      <c r="I402" s="75"/>
      <c r="J402" s="75"/>
      <c r="K402" s="75"/>
      <c r="L402" s="6"/>
      <c r="M402" s="35">
        <v>46016</v>
      </c>
      <c r="N402" s="35">
        <f>M402</f>
        <v>46016</v>
      </c>
      <c r="O402" s="6"/>
      <c r="P402" s="6"/>
      <c r="Q402" s="6"/>
      <c r="R402" s="6"/>
    </row>
    <row r="403" spans="1:20" ht="19.5" thickBot="1" x14ac:dyDescent="0.35">
      <c r="A403" s="108" t="s">
        <v>157</v>
      </c>
      <c r="B403" s="10" t="s">
        <v>69</v>
      </c>
      <c r="C403" s="6"/>
      <c r="D403" s="43" t="s">
        <v>31</v>
      </c>
      <c r="E403" s="33"/>
      <c r="F403" s="33"/>
      <c r="G403" s="72">
        <v>1</v>
      </c>
      <c r="H403" s="72">
        <v>1</v>
      </c>
      <c r="I403" s="72">
        <v>1</v>
      </c>
      <c r="J403" s="72">
        <v>1</v>
      </c>
      <c r="K403" s="72">
        <f>H403-J403</f>
        <v>0</v>
      </c>
      <c r="L403" s="43" t="s">
        <v>31</v>
      </c>
      <c r="M403" s="45"/>
      <c r="N403" s="45"/>
      <c r="O403" s="52">
        <v>3300</v>
      </c>
      <c r="P403" s="51" t="s">
        <v>31</v>
      </c>
      <c r="Q403" s="52">
        <f>O403</f>
        <v>3300</v>
      </c>
      <c r="R403" s="52">
        <f>Q403</f>
        <v>3300</v>
      </c>
    </row>
    <row r="404" spans="1:20" ht="56.45" customHeight="1" thickBot="1" x14ac:dyDescent="0.35">
      <c r="A404" s="109"/>
      <c r="B404" s="10" t="s">
        <v>70</v>
      </c>
      <c r="C404" s="6"/>
      <c r="D404" s="44" t="s">
        <v>153</v>
      </c>
      <c r="E404" s="33"/>
      <c r="F404" s="33"/>
      <c r="G404" s="74" t="s">
        <v>31</v>
      </c>
      <c r="H404" s="75"/>
      <c r="I404" s="77" t="s">
        <v>31</v>
      </c>
      <c r="J404" s="78"/>
      <c r="K404" s="75"/>
      <c r="L404" s="10" t="s">
        <v>31</v>
      </c>
      <c r="M404" s="35">
        <v>45761</v>
      </c>
      <c r="N404" s="35">
        <f>M404</f>
        <v>45761</v>
      </c>
      <c r="O404" s="10" t="s">
        <v>31</v>
      </c>
      <c r="P404" s="10" t="s">
        <v>31</v>
      </c>
      <c r="Q404" s="10" t="s">
        <v>31</v>
      </c>
      <c r="R404" s="10" t="s">
        <v>31</v>
      </c>
    </row>
    <row r="405" spans="1:20" ht="19.5" thickBot="1" x14ac:dyDescent="0.35">
      <c r="A405" s="110"/>
      <c r="B405" s="10" t="s">
        <v>70</v>
      </c>
      <c r="C405" s="6"/>
      <c r="D405" s="45" t="s">
        <v>152</v>
      </c>
      <c r="E405" s="33"/>
      <c r="F405" s="33"/>
      <c r="G405" s="75"/>
      <c r="H405" s="75"/>
      <c r="I405" s="78"/>
      <c r="J405" s="78"/>
      <c r="K405" s="75"/>
      <c r="L405" s="6"/>
      <c r="M405" s="35">
        <v>46016</v>
      </c>
      <c r="N405" s="35">
        <f>M405</f>
        <v>46016</v>
      </c>
      <c r="O405" s="6"/>
      <c r="P405" s="6"/>
      <c r="Q405" s="6"/>
      <c r="R405" s="6"/>
      <c r="T405" s="79"/>
    </row>
    <row r="406" spans="1:20" ht="19.5" thickBot="1" x14ac:dyDescent="0.35">
      <c r="A406" s="108" t="s">
        <v>457</v>
      </c>
      <c r="B406" s="10" t="s">
        <v>69</v>
      </c>
      <c r="C406" s="6"/>
      <c r="D406" s="43" t="s">
        <v>31</v>
      </c>
      <c r="E406" s="33"/>
      <c r="F406" s="33"/>
      <c r="G406" s="72">
        <v>1</v>
      </c>
      <c r="H406" s="72">
        <v>1</v>
      </c>
      <c r="I406" s="72">
        <v>1</v>
      </c>
      <c r="J406" s="72">
        <v>1</v>
      </c>
      <c r="K406" s="72">
        <f>H406-J406</f>
        <v>0</v>
      </c>
      <c r="L406" s="43" t="s">
        <v>31</v>
      </c>
      <c r="M406" s="45"/>
      <c r="N406" s="45"/>
      <c r="O406" s="52">
        <v>46300</v>
      </c>
      <c r="P406" s="51" t="s">
        <v>31</v>
      </c>
      <c r="Q406" s="52">
        <f>O406</f>
        <v>46300</v>
      </c>
      <c r="R406" s="52">
        <v>46300</v>
      </c>
    </row>
    <row r="407" spans="1:20" ht="45.75" thickBot="1" x14ac:dyDescent="0.35">
      <c r="A407" s="109"/>
      <c r="B407" s="10" t="s">
        <v>70</v>
      </c>
      <c r="C407" s="6"/>
      <c r="D407" s="44" t="s">
        <v>153</v>
      </c>
      <c r="E407" s="33"/>
      <c r="F407" s="33"/>
      <c r="G407" s="74" t="s">
        <v>31</v>
      </c>
      <c r="H407" s="75"/>
      <c r="I407" s="77" t="s">
        <v>31</v>
      </c>
      <c r="J407" s="78"/>
      <c r="K407" s="75"/>
      <c r="L407" s="10" t="s">
        <v>31</v>
      </c>
      <c r="M407" s="35">
        <v>45761</v>
      </c>
      <c r="N407" s="35">
        <f>M407</f>
        <v>45761</v>
      </c>
      <c r="O407" s="10" t="s">
        <v>31</v>
      </c>
      <c r="P407" s="10" t="s">
        <v>31</v>
      </c>
      <c r="Q407" s="10" t="s">
        <v>31</v>
      </c>
      <c r="R407" s="10" t="s">
        <v>31</v>
      </c>
    </row>
    <row r="408" spans="1:20" ht="19.5" thickBot="1" x14ac:dyDescent="0.35">
      <c r="A408" s="110"/>
      <c r="B408" s="10" t="s">
        <v>70</v>
      </c>
      <c r="C408" s="6"/>
      <c r="D408" s="45" t="s">
        <v>152</v>
      </c>
      <c r="E408" s="33"/>
      <c r="F408" s="33"/>
      <c r="G408" s="75"/>
      <c r="H408" s="75"/>
      <c r="I408" s="78"/>
      <c r="J408" s="78"/>
      <c r="K408" s="75"/>
      <c r="L408" s="6"/>
      <c r="M408" s="35">
        <v>46016</v>
      </c>
      <c r="N408" s="35">
        <f>M408</f>
        <v>46016</v>
      </c>
      <c r="O408" s="6"/>
      <c r="P408" s="6"/>
      <c r="Q408" s="6"/>
      <c r="R408" s="6"/>
    </row>
    <row r="409" spans="1:20" ht="19.5" thickBot="1" x14ac:dyDescent="0.35">
      <c r="A409" s="108" t="s">
        <v>163</v>
      </c>
      <c r="B409" s="10" t="s">
        <v>69</v>
      </c>
      <c r="C409" s="6"/>
      <c r="D409" s="43" t="s">
        <v>31</v>
      </c>
      <c r="E409" s="33"/>
      <c r="F409" s="33"/>
      <c r="G409" s="72">
        <v>1</v>
      </c>
      <c r="H409" s="72">
        <v>1</v>
      </c>
      <c r="I409" s="72">
        <v>1</v>
      </c>
      <c r="J409" s="72">
        <v>1</v>
      </c>
      <c r="K409" s="72">
        <f>H409-J409</f>
        <v>0</v>
      </c>
      <c r="L409" s="43" t="s">
        <v>31</v>
      </c>
      <c r="M409" s="45"/>
      <c r="N409" s="45"/>
      <c r="O409" s="52">
        <v>89600</v>
      </c>
      <c r="P409" s="51" t="s">
        <v>31</v>
      </c>
      <c r="Q409" s="52">
        <f>O409</f>
        <v>89600</v>
      </c>
      <c r="R409" s="52">
        <f>Q409</f>
        <v>89600</v>
      </c>
    </row>
    <row r="410" spans="1:20" ht="56.45" customHeight="1" thickBot="1" x14ac:dyDescent="0.35">
      <c r="A410" s="109"/>
      <c r="B410" s="10" t="s">
        <v>70</v>
      </c>
      <c r="C410" s="6"/>
      <c r="D410" s="44" t="s">
        <v>153</v>
      </c>
      <c r="E410" s="33"/>
      <c r="F410" s="33"/>
      <c r="G410" s="74" t="s">
        <v>31</v>
      </c>
      <c r="H410" s="75"/>
      <c r="I410" s="74" t="s">
        <v>31</v>
      </c>
      <c r="J410" s="75"/>
      <c r="K410" s="75"/>
      <c r="L410" s="10" t="s">
        <v>31</v>
      </c>
      <c r="M410" s="35">
        <v>45761</v>
      </c>
      <c r="N410" s="35">
        <f>M410</f>
        <v>45761</v>
      </c>
      <c r="O410" s="10" t="s">
        <v>31</v>
      </c>
      <c r="P410" s="10" t="s">
        <v>31</v>
      </c>
      <c r="Q410" s="10" t="s">
        <v>31</v>
      </c>
      <c r="R410" s="10" t="s">
        <v>31</v>
      </c>
    </row>
    <row r="411" spans="1:20" ht="19.5" thickBot="1" x14ac:dyDescent="0.35">
      <c r="A411" s="110"/>
      <c r="B411" s="10" t="s">
        <v>70</v>
      </c>
      <c r="C411" s="6"/>
      <c r="D411" s="45" t="s">
        <v>152</v>
      </c>
      <c r="E411" s="33"/>
      <c r="F411" s="33"/>
      <c r="G411" s="75"/>
      <c r="H411" s="75"/>
      <c r="I411" s="75"/>
      <c r="J411" s="75"/>
      <c r="K411" s="75"/>
      <c r="L411" s="6"/>
      <c r="M411" s="35">
        <v>46016</v>
      </c>
      <c r="N411" s="35">
        <v>45792</v>
      </c>
      <c r="O411" s="6"/>
      <c r="P411" s="6"/>
      <c r="Q411" s="6"/>
      <c r="R411" s="6"/>
    </row>
    <row r="412" spans="1:20" ht="41.45" customHeight="1" thickBot="1" x14ac:dyDescent="0.35">
      <c r="A412" s="106" t="s">
        <v>459</v>
      </c>
      <c r="B412" s="107"/>
      <c r="C412" s="55"/>
      <c r="D412" s="56" t="s">
        <v>458</v>
      </c>
      <c r="E412" s="57" t="s">
        <v>125</v>
      </c>
      <c r="F412" s="57">
        <v>744</v>
      </c>
      <c r="G412" s="65">
        <f>G413</f>
        <v>1</v>
      </c>
      <c r="H412" s="65">
        <f t="shared" ref="H412:J412" si="14">H413</f>
        <v>1</v>
      </c>
      <c r="I412" s="91">
        <f>I413</f>
        <v>0.375</v>
      </c>
      <c r="J412" s="91">
        <f t="shared" si="14"/>
        <v>0.375</v>
      </c>
      <c r="K412" s="65">
        <f>K413</f>
        <v>0.625</v>
      </c>
      <c r="L412" s="55"/>
      <c r="M412" s="59" t="s">
        <v>31</v>
      </c>
      <c r="N412" s="59" t="s">
        <v>31</v>
      </c>
      <c r="O412" s="60">
        <f>O413</f>
        <v>168000</v>
      </c>
      <c r="P412" s="59" t="s">
        <v>31</v>
      </c>
      <c r="Q412" s="60">
        <f>Q413+Q416+Q419+Q422</f>
        <v>168000</v>
      </c>
      <c r="R412" s="60">
        <v>63000</v>
      </c>
    </row>
    <row r="413" spans="1:20" ht="19.5" thickBot="1" x14ac:dyDescent="0.35">
      <c r="A413" s="108" t="s">
        <v>142</v>
      </c>
      <c r="B413" s="10" t="s">
        <v>69</v>
      </c>
      <c r="C413" s="6"/>
      <c r="D413" s="43" t="s">
        <v>31</v>
      </c>
      <c r="E413" s="33"/>
      <c r="F413" s="33"/>
      <c r="G413" s="72">
        <v>1</v>
      </c>
      <c r="H413" s="72">
        <v>1</v>
      </c>
      <c r="I413" s="72">
        <f>R413/Q413</f>
        <v>0.375</v>
      </c>
      <c r="J413" s="72">
        <f>I413</f>
        <v>0.375</v>
      </c>
      <c r="K413" s="81">
        <f>H413-J413</f>
        <v>0.625</v>
      </c>
      <c r="L413" s="43" t="s">
        <v>31</v>
      </c>
      <c r="M413" s="45"/>
      <c r="N413" s="45"/>
      <c r="O413" s="52">
        <v>168000</v>
      </c>
      <c r="P413" s="51" t="s">
        <v>31</v>
      </c>
      <c r="Q413" s="52">
        <f>O413</f>
        <v>168000</v>
      </c>
      <c r="R413" s="52">
        <v>63000</v>
      </c>
    </row>
    <row r="414" spans="1:20" ht="45.75" thickBot="1" x14ac:dyDescent="0.35">
      <c r="A414" s="109"/>
      <c r="B414" s="10" t="s">
        <v>70</v>
      </c>
      <c r="C414" s="6"/>
      <c r="D414" s="44" t="s">
        <v>153</v>
      </c>
      <c r="E414" s="33"/>
      <c r="F414" s="33"/>
      <c r="G414" s="74" t="s">
        <v>31</v>
      </c>
      <c r="H414" s="75"/>
      <c r="I414" s="74" t="s">
        <v>31</v>
      </c>
      <c r="J414" s="75"/>
      <c r="K414" s="75"/>
      <c r="L414" s="10" t="s">
        <v>31</v>
      </c>
      <c r="M414" s="35">
        <v>45776</v>
      </c>
      <c r="N414" s="35">
        <v>45772</v>
      </c>
      <c r="O414" s="10" t="s">
        <v>31</v>
      </c>
      <c r="P414" s="10" t="s">
        <v>31</v>
      </c>
      <c r="Q414" s="10" t="s">
        <v>31</v>
      </c>
      <c r="R414" s="10" t="s">
        <v>31</v>
      </c>
    </row>
    <row r="415" spans="1:20" ht="19.5" thickBot="1" x14ac:dyDescent="0.35">
      <c r="A415" s="110"/>
      <c r="B415" s="10" t="s">
        <v>70</v>
      </c>
      <c r="C415" s="6"/>
      <c r="D415" s="45" t="s">
        <v>152</v>
      </c>
      <c r="E415" s="33"/>
      <c r="F415" s="33"/>
      <c r="G415" s="75"/>
      <c r="H415" s="75"/>
      <c r="I415" s="75"/>
      <c r="J415" s="75"/>
      <c r="K415" s="75"/>
      <c r="L415" s="6"/>
      <c r="M415" s="35">
        <v>46016</v>
      </c>
      <c r="N415" s="35">
        <v>45991</v>
      </c>
      <c r="O415" s="6"/>
      <c r="P415" s="6"/>
      <c r="Q415" s="6"/>
      <c r="R415" s="6"/>
    </row>
    <row r="420" spans="14:15" x14ac:dyDescent="0.3">
      <c r="N420" t="s">
        <v>465</v>
      </c>
      <c r="O420" s="79">
        <f>SUM(O9,O50,O91,O132,O169,O182,O195,O223,O227,O240,O247,O251,O255,O259,O263,O267,O298,O323,O345,O370,O395,O399,O412)</f>
        <v>66001822.540000007</v>
      </c>
    </row>
    <row r="421" spans="14:15" x14ac:dyDescent="0.3">
      <c r="N421" t="s">
        <v>466</v>
      </c>
      <c r="O421" s="79">
        <v>66001822.539999999</v>
      </c>
    </row>
    <row r="422" spans="14:15" x14ac:dyDescent="0.3">
      <c r="N422" t="s">
        <v>467</v>
      </c>
      <c r="O422" s="79">
        <f>O421-O420</f>
        <v>0</v>
      </c>
    </row>
    <row r="482" spans="1:17" x14ac:dyDescent="0.3">
      <c r="A482" s="3" t="s">
        <v>71</v>
      </c>
    </row>
    <row r="483" spans="1:17" x14ac:dyDescent="0.3">
      <c r="A483" s="112" t="s">
        <v>72</v>
      </c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</row>
    <row r="484" spans="1:17" x14ac:dyDescent="0.3">
      <c r="A484" s="112" t="s">
        <v>73</v>
      </c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</row>
    <row r="485" spans="1:17" x14ac:dyDescent="0.3">
      <c r="A485" s="112" t="s">
        <v>74</v>
      </c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</row>
    <row r="486" spans="1:17" x14ac:dyDescent="0.3">
      <c r="A486" s="112" t="s">
        <v>75</v>
      </c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</row>
    <row r="487" spans="1:17" x14ac:dyDescent="0.3">
      <c r="A487" s="111" t="s">
        <v>108</v>
      </c>
      <c r="B487" s="111"/>
      <c r="C487" s="111"/>
      <c r="D487" s="111"/>
      <c r="E487" s="111"/>
      <c r="F487" s="111"/>
      <c r="G487" s="111"/>
      <c r="H487" s="111"/>
      <c r="I487" s="111"/>
      <c r="J487" s="111"/>
      <c r="K487" s="111"/>
      <c r="L487" s="111"/>
      <c r="M487" s="111"/>
      <c r="N487" s="111"/>
      <c r="O487" s="111"/>
      <c r="P487" s="111"/>
      <c r="Q487" s="111"/>
    </row>
    <row r="488" spans="1:17" x14ac:dyDescent="0.3">
      <c r="A488" s="111" t="s">
        <v>109</v>
      </c>
      <c r="B488" s="111"/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</row>
    <row r="489" spans="1:17" x14ac:dyDescent="0.3">
      <c r="A489" s="111" t="s">
        <v>110</v>
      </c>
      <c r="B489" s="111"/>
      <c r="C489" s="111"/>
      <c r="D489" s="111"/>
      <c r="E489" s="111"/>
      <c r="F489" s="111"/>
      <c r="G489" s="111"/>
      <c r="H489" s="111"/>
      <c r="I489" s="111"/>
      <c r="J489" s="111"/>
      <c r="K489" s="111"/>
      <c r="L489" s="111"/>
      <c r="M489" s="111"/>
      <c r="N489" s="111"/>
      <c r="O489" s="111"/>
      <c r="P489" s="111"/>
      <c r="Q489" s="111"/>
    </row>
    <row r="490" spans="1:17" x14ac:dyDescent="0.3">
      <c r="A490" s="111" t="s">
        <v>111</v>
      </c>
      <c r="B490" s="111"/>
      <c r="C490" s="111"/>
      <c r="D490" s="111"/>
      <c r="E490" s="111"/>
      <c r="F490" s="111"/>
      <c r="G490" s="111"/>
      <c r="H490" s="111"/>
      <c r="I490" s="111"/>
      <c r="J490" s="111"/>
      <c r="K490" s="111"/>
      <c r="L490" s="111"/>
      <c r="M490" s="111"/>
      <c r="N490" s="111"/>
      <c r="O490" s="111"/>
      <c r="P490" s="111"/>
      <c r="Q490" s="111"/>
    </row>
    <row r="491" spans="1:17" x14ac:dyDescent="0.3">
      <c r="A491" s="111" t="s">
        <v>112</v>
      </c>
      <c r="B491" s="111"/>
      <c r="C491" s="111"/>
      <c r="D491" s="111"/>
      <c r="E491" s="111"/>
      <c r="F491" s="111"/>
      <c r="G491" s="111"/>
      <c r="H491" s="111"/>
      <c r="I491" s="111"/>
      <c r="J491" s="111"/>
      <c r="K491" s="111"/>
      <c r="L491" s="111"/>
      <c r="M491" s="111"/>
      <c r="N491" s="111"/>
      <c r="O491" s="111"/>
      <c r="P491" s="111"/>
      <c r="Q491" s="111"/>
    </row>
    <row r="492" spans="1:17" x14ac:dyDescent="0.3">
      <c r="A492" s="111" t="s">
        <v>113</v>
      </c>
      <c r="B492" s="111"/>
      <c r="C492" s="111"/>
      <c r="D492" s="111"/>
      <c r="E492" s="111"/>
      <c r="F492" s="111"/>
      <c r="G492" s="111"/>
      <c r="H492" s="111"/>
      <c r="I492" s="111"/>
      <c r="J492" s="111"/>
      <c r="K492" s="111"/>
      <c r="L492" s="111"/>
      <c r="M492" s="111"/>
      <c r="N492" s="111"/>
      <c r="O492" s="111"/>
      <c r="P492" s="111"/>
      <c r="Q492" s="111"/>
    </row>
    <row r="493" spans="1:17" x14ac:dyDescent="0.3">
      <c r="A493" s="111" t="s">
        <v>114</v>
      </c>
      <c r="B493" s="111"/>
      <c r="C493" s="111"/>
      <c r="D493" s="111"/>
      <c r="E493" s="111"/>
      <c r="F493" s="111"/>
      <c r="G493" s="111"/>
      <c r="H493" s="111"/>
      <c r="I493" s="111"/>
      <c r="J493" s="111"/>
      <c r="K493" s="111"/>
      <c r="L493" s="111"/>
      <c r="M493" s="111"/>
      <c r="N493" s="111"/>
      <c r="O493" s="111"/>
      <c r="P493" s="111"/>
      <c r="Q493" s="111"/>
    </row>
    <row r="494" spans="1:17" x14ac:dyDescent="0.3">
      <c r="A494" s="111" t="s">
        <v>115</v>
      </c>
      <c r="B494" s="111"/>
      <c r="C494" s="111"/>
      <c r="D494" s="111"/>
      <c r="E494" s="111"/>
      <c r="F494" s="111"/>
      <c r="G494" s="111"/>
      <c r="H494" s="111"/>
      <c r="I494" s="111"/>
      <c r="J494" s="111"/>
      <c r="K494" s="111"/>
      <c r="L494" s="111"/>
      <c r="M494" s="111"/>
      <c r="N494" s="111"/>
      <c r="O494" s="111"/>
      <c r="P494" s="111"/>
      <c r="Q494" s="111"/>
    </row>
    <row r="495" spans="1:17" x14ac:dyDescent="0.3">
      <c r="A495" s="114" t="s">
        <v>76</v>
      </c>
      <c r="B495" s="114"/>
      <c r="C495" s="114"/>
      <c r="D495" s="114"/>
      <c r="E495" s="114"/>
      <c r="F495" s="114"/>
      <c r="G495" s="114"/>
      <c r="H495" s="114"/>
      <c r="I495" s="114"/>
      <c r="J495" s="114"/>
      <c r="K495" s="114"/>
      <c r="L495" s="114"/>
      <c r="M495" s="114"/>
      <c r="N495" s="114"/>
      <c r="O495" s="114"/>
      <c r="P495" s="114"/>
      <c r="Q495" s="114"/>
    </row>
    <row r="496" spans="1:17" x14ac:dyDescent="0.3">
      <c r="A496" s="111" t="s">
        <v>77</v>
      </c>
      <c r="B496" s="111"/>
      <c r="C496" s="111"/>
      <c r="D496" s="111"/>
      <c r="E496" s="111"/>
      <c r="F496" s="111"/>
      <c r="G496" s="111"/>
      <c r="H496" s="111"/>
      <c r="I496" s="111"/>
      <c r="J496" s="111"/>
      <c r="K496" s="111"/>
      <c r="L496" s="111"/>
      <c r="M496" s="111"/>
      <c r="N496" s="111"/>
      <c r="O496" s="111"/>
      <c r="P496" s="111"/>
      <c r="Q496" s="111"/>
    </row>
    <row r="497" spans="1:17" x14ac:dyDescent="0.3">
      <c r="A497" s="111" t="s">
        <v>116</v>
      </c>
      <c r="B497" s="111"/>
      <c r="C497" s="111"/>
      <c r="D497" s="111"/>
      <c r="E497" s="111"/>
      <c r="F497" s="111"/>
      <c r="G497" s="111"/>
      <c r="H497" s="111"/>
      <c r="I497" s="111"/>
      <c r="J497" s="111"/>
      <c r="K497" s="111"/>
      <c r="L497" s="111"/>
      <c r="M497" s="111"/>
      <c r="N497" s="111"/>
      <c r="O497" s="111"/>
      <c r="P497" s="111"/>
      <c r="Q497" s="111"/>
    </row>
    <row r="498" spans="1:17" x14ac:dyDescent="0.3">
      <c r="A498" s="111" t="s">
        <v>117</v>
      </c>
      <c r="B498" s="111"/>
      <c r="C498" s="111"/>
      <c r="D498" s="111"/>
      <c r="E498" s="111"/>
      <c r="F498" s="111"/>
      <c r="G498" s="111"/>
      <c r="H498" s="111"/>
      <c r="I498" s="111"/>
      <c r="J498" s="111"/>
      <c r="K498" s="111"/>
      <c r="L498" s="111"/>
      <c r="M498" s="111"/>
      <c r="N498" s="111"/>
      <c r="O498" s="111"/>
      <c r="P498" s="111"/>
      <c r="Q498" s="111"/>
    </row>
    <row r="499" spans="1:17" x14ac:dyDescent="0.3">
      <c r="A499" s="113" t="s">
        <v>78</v>
      </c>
      <c r="B499" s="113"/>
      <c r="C499" s="113"/>
      <c r="D499" s="113"/>
      <c r="E499" s="113"/>
      <c r="F499" s="113"/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</row>
    <row r="500" spans="1:17" x14ac:dyDescent="0.3">
      <c r="A500" s="111" t="s">
        <v>118</v>
      </c>
      <c r="B500" s="111"/>
      <c r="C500" s="111"/>
      <c r="D500" s="111"/>
      <c r="E500" s="111"/>
      <c r="F500" s="111"/>
      <c r="G500" s="111"/>
      <c r="H500" s="111"/>
      <c r="I500" s="111"/>
      <c r="J500" s="111"/>
      <c r="K500" s="111"/>
      <c r="L500" s="111"/>
      <c r="M500" s="111"/>
      <c r="N500" s="111"/>
      <c r="O500" s="111"/>
      <c r="P500" s="111"/>
      <c r="Q500" s="111"/>
    </row>
    <row r="501" spans="1:17" x14ac:dyDescent="0.3">
      <c r="A501" s="111" t="s">
        <v>79</v>
      </c>
      <c r="B501" s="111"/>
      <c r="C501" s="111"/>
      <c r="D501" s="111"/>
      <c r="E501" s="111"/>
      <c r="F501" s="111"/>
      <c r="G501" s="111"/>
      <c r="H501" s="111"/>
      <c r="I501" s="111"/>
      <c r="J501" s="111"/>
      <c r="K501" s="111"/>
      <c r="L501" s="111"/>
      <c r="M501" s="111"/>
      <c r="N501" s="111"/>
      <c r="O501" s="111"/>
      <c r="P501" s="111"/>
      <c r="Q501" s="111"/>
    </row>
    <row r="502" spans="1:17" x14ac:dyDescent="0.3">
      <c r="A502" s="111" t="s">
        <v>119</v>
      </c>
      <c r="B502" s="111"/>
      <c r="C502" s="111"/>
      <c r="D502" s="111"/>
      <c r="E502" s="111"/>
      <c r="F502" s="111"/>
      <c r="G502" s="111"/>
      <c r="H502" s="111"/>
      <c r="I502" s="111"/>
      <c r="J502" s="111"/>
      <c r="K502" s="111"/>
      <c r="L502" s="111"/>
      <c r="M502" s="111"/>
      <c r="N502" s="111"/>
      <c r="O502" s="111"/>
      <c r="P502" s="111"/>
      <c r="Q502" s="111"/>
    </row>
    <row r="503" spans="1:17" x14ac:dyDescent="0.3">
      <c r="A503" s="111" t="s">
        <v>120</v>
      </c>
      <c r="B503" s="111"/>
      <c r="C503" s="111"/>
      <c r="D503" s="111"/>
      <c r="E503" s="111"/>
      <c r="F503" s="111"/>
      <c r="G503" s="111"/>
      <c r="H503" s="111"/>
      <c r="I503" s="111"/>
      <c r="J503" s="111"/>
      <c r="K503" s="111"/>
      <c r="L503" s="111"/>
      <c r="M503" s="111"/>
      <c r="N503" s="111"/>
      <c r="O503" s="111"/>
      <c r="P503" s="111"/>
      <c r="Q503" s="111"/>
    </row>
    <row r="504" spans="1:17" x14ac:dyDescent="0.3">
      <c r="A504" s="113" t="s">
        <v>80</v>
      </c>
      <c r="B504" s="113"/>
      <c r="C504" s="113"/>
      <c r="D504" s="113"/>
      <c r="E504" s="113"/>
      <c r="F504" s="113"/>
      <c r="G504" s="113"/>
      <c r="H504" s="113"/>
      <c r="I504" s="113"/>
      <c r="J504" s="113"/>
      <c r="K504" s="113"/>
      <c r="L504" s="113"/>
      <c r="M504" s="113"/>
      <c r="N504" s="113"/>
      <c r="O504" s="113"/>
      <c r="P504" s="113"/>
      <c r="Q504" s="113"/>
    </row>
    <row r="505" spans="1:17" x14ac:dyDescent="0.3">
      <c r="A505" s="113" t="s">
        <v>81</v>
      </c>
      <c r="B505" s="113"/>
      <c r="C505" s="113"/>
      <c r="D505" s="113"/>
      <c r="E505" s="113"/>
      <c r="F505" s="113"/>
      <c r="G505" s="113"/>
      <c r="H505" s="113"/>
      <c r="I505" s="113"/>
      <c r="J505" s="113"/>
      <c r="K505" s="113"/>
      <c r="L505" s="113"/>
      <c r="M505" s="113"/>
      <c r="N505" s="113"/>
      <c r="O505" s="113"/>
      <c r="P505" s="113"/>
      <c r="Q505" s="113"/>
    </row>
    <row r="506" spans="1:17" x14ac:dyDescent="0.3">
      <c r="A506" s="113" t="s">
        <v>82</v>
      </c>
      <c r="B506" s="113"/>
      <c r="C506" s="113"/>
      <c r="D506" s="113"/>
      <c r="E506" s="113"/>
      <c r="F506" s="113"/>
      <c r="G506" s="113"/>
      <c r="H506" s="113"/>
      <c r="I506" s="113"/>
      <c r="J506" s="113"/>
      <c r="K506" s="113"/>
      <c r="L506" s="113"/>
      <c r="M506" s="113"/>
      <c r="N506" s="113"/>
      <c r="O506" s="113"/>
      <c r="P506" s="113"/>
      <c r="Q506" s="113"/>
    </row>
    <row r="507" spans="1:17" x14ac:dyDescent="0.3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</row>
  </sheetData>
  <autoFilter ref="A5:R266">
    <filterColumn colId="4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4" showButton="0"/>
    <filterColumn colId="16" showButton="0"/>
  </autoFilter>
  <mergeCells count="222">
    <mergeCell ref="A395:B395"/>
    <mergeCell ref="A396:A398"/>
    <mergeCell ref="A370:B370"/>
    <mergeCell ref="A371:A373"/>
    <mergeCell ref="A374:A376"/>
    <mergeCell ref="A377:A379"/>
    <mergeCell ref="A380:A382"/>
    <mergeCell ref="A383:A385"/>
    <mergeCell ref="A386:A388"/>
    <mergeCell ref="A389:A391"/>
    <mergeCell ref="A392:A394"/>
    <mergeCell ref="A349:A351"/>
    <mergeCell ref="A352:A354"/>
    <mergeCell ref="A355:A357"/>
    <mergeCell ref="A358:A360"/>
    <mergeCell ref="A361:A363"/>
    <mergeCell ref="A364:A366"/>
    <mergeCell ref="A367:A369"/>
    <mergeCell ref="A323:B323"/>
    <mergeCell ref="A324:A326"/>
    <mergeCell ref="A327:A329"/>
    <mergeCell ref="A330:A332"/>
    <mergeCell ref="A333:A335"/>
    <mergeCell ref="A336:A338"/>
    <mergeCell ref="A339:A341"/>
    <mergeCell ref="A342:A344"/>
    <mergeCell ref="A345:B345"/>
    <mergeCell ref="A346:A348"/>
    <mergeCell ref="A317:A319"/>
    <mergeCell ref="A320:A322"/>
    <mergeCell ref="A283:A285"/>
    <mergeCell ref="A286:A288"/>
    <mergeCell ref="A289:A291"/>
    <mergeCell ref="A292:A294"/>
    <mergeCell ref="A295:A297"/>
    <mergeCell ref="A298:B298"/>
    <mergeCell ref="A299:A301"/>
    <mergeCell ref="A302:A304"/>
    <mergeCell ref="A1:R1"/>
    <mergeCell ref="A2:R2"/>
    <mergeCell ref="A5:A7"/>
    <mergeCell ref="B5:B7"/>
    <mergeCell ref="C5:C7"/>
    <mergeCell ref="D5:D7"/>
    <mergeCell ref="E5:F5"/>
    <mergeCell ref="G5:L5"/>
    <mergeCell ref="A260:A262"/>
    <mergeCell ref="A251:B251"/>
    <mergeCell ref="A252:A254"/>
    <mergeCell ref="A255:B255"/>
    <mergeCell ref="A256:A258"/>
    <mergeCell ref="A259:B259"/>
    <mergeCell ref="A48:A49"/>
    <mergeCell ref="A133:A135"/>
    <mergeCell ref="A170:A171"/>
    <mergeCell ref="A172:A173"/>
    <mergeCell ref="A183:A185"/>
    <mergeCell ref="A136:A138"/>
    <mergeCell ref="A174:A175"/>
    <mergeCell ref="A196:A198"/>
    <mergeCell ref="A9:B9"/>
    <mergeCell ref="M5:N5"/>
    <mergeCell ref="O5:P5"/>
    <mergeCell ref="Q5:R5"/>
    <mergeCell ref="E6:E7"/>
    <mergeCell ref="F6:F7"/>
    <mergeCell ref="G6:H6"/>
    <mergeCell ref="I6:J6"/>
    <mergeCell ref="K6:K7"/>
    <mergeCell ref="L6:L7"/>
    <mergeCell ref="M6:M7"/>
    <mergeCell ref="N6:N7"/>
    <mergeCell ref="O6:O7"/>
    <mergeCell ref="P6:P7"/>
    <mergeCell ref="Q6:Q7"/>
    <mergeCell ref="R6:R7"/>
    <mergeCell ref="A484:Q484"/>
    <mergeCell ref="A485:Q485"/>
    <mergeCell ref="A263:B263"/>
    <mergeCell ref="A264:A266"/>
    <mergeCell ref="A486:Q486"/>
    <mergeCell ref="A220:A222"/>
    <mergeCell ref="A223:B223"/>
    <mergeCell ref="A224:A226"/>
    <mergeCell ref="A227:B227"/>
    <mergeCell ref="A238:A239"/>
    <mergeCell ref="A240:B240"/>
    <mergeCell ref="A244:A246"/>
    <mergeCell ref="A247:B247"/>
    <mergeCell ref="A248:A250"/>
    <mergeCell ref="A228:A229"/>
    <mergeCell ref="A241:A243"/>
    <mergeCell ref="A230:A231"/>
    <mergeCell ref="A236:A237"/>
    <mergeCell ref="A267:B267"/>
    <mergeCell ref="A268:A270"/>
    <mergeCell ref="A271:A273"/>
    <mergeCell ref="A274:A276"/>
    <mergeCell ref="A277:A279"/>
    <mergeCell ref="A280:A282"/>
    <mergeCell ref="A51:A52"/>
    <mergeCell ref="A53:A54"/>
    <mergeCell ref="A55:A56"/>
    <mergeCell ref="A57:A58"/>
    <mergeCell ref="A59:A60"/>
    <mergeCell ref="A79:A80"/>
    <mergeCell ref="A81:A82"/>
    <mergeCell ref="A83:A84"/>
    <mergeCell ref="A85:A86"/>
    <mergeCell ref="A69:A70"/>
    <mergeCell ref="A71:A72"/>
    <mergeCell ref="A130:A131"/>
    <mergeCell ref="A132:B132"/>
    <mergeCell ref="A166:A168"/>
    <mergeCell ref="A169:B169"/>
    <mergeCell ref="A180:A181"/>
    <mergeCell ref="A182:B182"/>
    <mergeCell ref="A63:A64"/>
    <mergeCell ref="A65:A66"/>
    <mergeCell ref="A67:A68"/>
    <mergeCell ref="A87:A88"/>
    <mergeCell ref="A73:A74"/>
    <mergeCell ref="A75:A76"/>
    <mergeCell ref="A77:A78"/>
    <mergeCell ref="A120:A121"/>
    <mergeCell ref="A122:A123"/>
    <mergeCell ref="A124:A125"/>
    <mergeCell ref="A126:A127"/>
    <mergeCell ref="A128:A129"/>
    <mergeCell ref="A92:A93"/>
    <mergeCell ref="A94:A95"/>
    <mergeCell ref="A96:A97"/>
    <mergeCell ref="A98:A99"/>
    <mergeCell ref="A100:A101"/>
    <mergeCell ref="A102:A103"/>
    <mergeCell ref="A506:Q506"/>
    <mergeCell ref="A500:Q500"/>
    <mergeCell ref="A501:Q501"/>
    <mergeCell ref="A502:Q502"/>
    <mergeCell ref="A503:Q503"/>
    <mergeCell ref="A504:Q504"/>
    <mergeCell ref="A505:Q505"/>
    <mergeCell ref="A499:Q499"/>
    <mergeCell ref="A488:Q488"/>
    <mergeCell ref="A489:Q489"/>
    <mergeCell ref="A490:Q490"/>
    <mergeCell ref="A491:Q491"/>
    <mergeCell ref="A492:Q492"/>
    <mergeCell ref="A493:Q493"/>
    <mergeCell ref="A494:Q494"/>
    <mergeCell ref="A495:Q495"/>
    <mergeCell ref="A496:Q496"/>
    <mergeCell ref="A497:Q497"/>
    <mergeCell ref="A498:Q498"/>
    <mergeCell ref="A487:Q487"/>
    <mergeCell ref="A483:Q483"/>
    <mergeCell ref="A20:A21"/>
    <mergeCell ref="A22:A23"/>
    <mergeCell ref="A24:A25"/>
    <mergeCell ref="A26:A27"/>
    <mergeCell ref="A10:A11"/>
    <mergeCell ref="A12:A13"/>
    <mergeCell ref="A14:A15"/>
    <mergeCell ref="A16:A17"/>
    <mergeCell ref="A18:A19"/>
    <mergeCell ref="A38:A39"/>
    <mergeCell ref="A40:A41"/>
    <mergeCell ref="A42:A43"/>
    <mergeCell ref="A44:A45"/>
    <mergeCell ref="A46:A47"/>
    <mergeCell ref="A28:A29"/>
    <mergeCell ref="A30:A31"/>
    <mergeCell ref="A32:A33"/>
    <mergeCell ref="A34:A35"/>
    <mergeCell ref="A36:A37"/>
    <mergeCell ref="A61:A62"/>
    <mergeCell ref="A50:B50"/>
    <mergeCell ref="A89:A90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91:B91"/>
    <mergeCell ref="A139:A141"/>
    <mergeCell ref="A189:A191"/>
    <mergeCell ref="A142:A144"/>
    <mergeCell ref="A192:A194"/>
    <mergeCell ref="A199:A201"/>
    <mergeCell ref="A145:A147"/>
    <mergeCell ref="A202:A204"/>
    <mergeCell ref="A176:A177"/>
    <mergeCell ref="A148:A150"/>
    <mergeCell ref="A195:B195"/>
    <mergeCell ref="A178:A179"/>
    <mergeCell ref="A399:B399"/>
    <mergeCell ref="A400:A402"/>
    <mergeCell ref="A403:A405"/>
    <mergeCell ref="A406:A408"/>
    <mergeCell ref="A409:A411"/>
    <mergeCell ref="A412:B412"/>
    <mergeCell ref="A413:A415"/>
    <mergeCell ref="A205:A207"/>
    <mergeCell ref="A151:A153"/>
    <mergeCell ref="A154:A156"/>
    <mergeCell ref="A208:A210"/>
    <mergeCell ref="A232:A233"/>
    <mergeCell ref="A211:A213"/>
    <mergeCell ref="A157:A159"/>
    <mergeCell ref="A234:A235"/>
    <mergeCell ref="A214:A216"/>
    <mergeCell ref="A160:A162"/>
    <mergeCell ref="A217:A219"/>
    <mergeCell ref="A163:A165"/>
    <mergeCell ref="A186:A188"/>
    <mergeCell ref="A305:A307"/>
    <mergeCell ref="A308:A310"/>
    <mergeCell ref="A311:A313"/>
    <mergeCell ref="A314:A316"/>
  </mergeCells>
  <hyperlinks>
    <hyperlink ref="A486" location="P60" tooltip="3" display="P60"/>
    <hyperlink ref="A495" location="P137" tooltip="Раздел II. Информация о достижении результатов" display="P137"/>
    <hyperlink ref="A499" location="P176" tooltip="12" display="P176"/>
    <hyperlink ref="A506" location="P182" tooltip="18" display="P182"/>
    <hyperlink ref="A504" location="P179" tooltip="15" display="P179"/>
  </hyperlinks>
  <pageMargins left="0.19685039370078741" right="0.19685039370078741" top="0.59055118110236227" bottom="0.39370078740157483" header="0.31496062992125984" footer="0.31496062992125984"/>
  <pageSetup paperSize="9" scale="10" fitToHeight="16" orientation="landscape" r:id="rId1"/>
  <rowBreaks count="2" manualBreakCount="2">
    <brk id="213" max="19" man="1"/>
    <brk id="369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10"/>
  <sheetViews>
    <sheetView workbookViewId="0">
      <selection activeCell="C5" sqref="C5"/>
    </sheetView>
  </sheetViews>
  <sheetFormatPr defaultRowHeight="18.75" x14ac:dyDescent="0.3"/>
  <sheetData>
    <row r="5" spans="3:3" ht="77.45" customHeight="1" x14ac:dyDescent="0.3">
      <c r="C5" s="67" t="s">
        <v>357</v>
      </c>
    </row>
    <row r="6" spans="3:3" x14ac:dyDescent="0.3">
      <c r="C6" s="68"/>
    </row>
    <row r="7" spans="3:3" ht="57.75" x14ac:dyDescent="0.3">
      <c r="C7" s="69" t="s">
        <v>353</v>
      </c>
    </row>
    <row r="8" spans="3:3" ht="282.75" x14ac:dyDescent="0.3">
      <c r="C8" s="69" t="s">
        <v>354</v>
      </c>
    </row>
    <row r="9" spans="3:3" ht="46.5" x14ac:dyDescent="0.3">
      <c r="C9" s="69" t="s">
        <v>355</v>
      </c>
    </row>
    <row r="10" spans="3:3" ht="225" x14ac:dyDescent="0.3">
      <c r="C10" s="70" t="s">
        <v>356</v>
      </c>
    </row>
  </sheetData>
  <hyperlinks>
    <hyperlink ref="C10" r:id="rId1" location="/document/99/1304140172/ZAP320C3PG/?of=copy-3821b11993" display="https://gosfinansy.ru/ - /document/99/1304140172/ZAP320C3PG/?of=copy-3821b11993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Раздел I</vt:lpstr>
      <vt:lpstr>Раздел II</vt:lpstr>
      <vt:lpstr>Лист1</vt:lpstr>
      <vt:lpstr>'Раздел I'!Область_печати</vt:lpstr>
      <vt:lpstr>'Раздел II'!Область_печати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Басалыко Анна Владимировна</dc:creator>
  <cp:lastModifiedBy>Басалыко Анна Владимировна</cp:lastModifiedBy>
  <cp:lastPrinted>2025-07-21T03:31:38Z</cp:lastPrinted>
  <dcterms:created xsi:type="dcterms:W3CDTF">2025-07-10T05:40:38Z</dcterms:created>
  <dcterms:modified xsi:type="dcterms:W3CDTF">2025-08-12T11:24:17Z</dcterms:modified>
</cp:coreProperties>
</file>