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Свод 2011" sheetId="1" r:id="rId1"/>
  </sheets>
  <definedNames/>
  <calcPr fullCalcOnLoad="1"/>
</workbook>
</file>

<file path=xl/sharedStrings.xml><?xml version="1.0" encoding="utf-8"?>
<sst xmlns="http://schemas.openxmlformats.org/spreadsheetml/2006/main" count="612" uniqueCount="517">
  <si>
    <t>Городские соревнования по футболу на приз клуба «Кожаный мяч» (3 возр. группы)</t>
  </si>
  <si>
    <t>Приобретение поддерживающего устройства для головы инвалиду-колясочнику Плехановой Т.С.</t>
  </si>
  <si>
    <t xml:space="preserve">Субсидирование части затрат начинающим субъектам малого предпринимательства </t>
  </si>
  <si>
    <t>Предоставление субсидий субъектам малого и среднего предпринимательства на возмещение затрат, связанных с осуществлением капитальных вложений</t>
  </si>
  <si>
    <t>Организация и проведение конкурсов для субъектов малого и среднего предпринимательства:</t>
  </si>
  <si>
    <t xml:space="preserve"> - городской этап областного конкурса «Лучшее предприятие общественного питания»;</t>
  </si>
  <si>
    <t>Единовременное  материальное поощрение активистов из числа членов  ВОС ко Дню инвалида (руководители кружков из числа активистов ВОС, председатель Снежинского объединения ВОС 10 х1000)</t>
  </si>
  <si>
    <t>Оздоровление спортсменов  - инвалидов, занимающихся в отделении адаптивной физкультуры в летнем оздоровительном лагере (ежегодное оздоровление 15 спортсменов - инвалидов) (питание, призы, медикаменты)</t>
  </si>
  <si>
    <t>Приобретение тестов для диагностики наркологического опьянения</t>
  </si>
  <si>
    <t>Организация работы студии-клуба по бальным танцам для инвалидов (организация смотров-конкурсов, приобретение призов)</t>
  </si>
  <si>
    <t>Организация работы коррекционного клуба для инвалидов «Помоги себе сам» (приобретение медикаментов в аптечку)</t>
  </si>
  <si>
    <t>Новогодний праздник</t>
  </si>
  <si>
    <t xml:space="preserve">Поздравление с юбилейными датами с днем рождения </t>
  </si>
  <si>
    <t xml:space="preserve">Поздравление с днем рождения </t>
  </si>
  <si>
    <t xml:space="preserve">Оказание адресной материальной помощи законным представителям с детьми, подвергшимся насилию в семье </t>
  </si>
  <si>
    <t>Подготовка проектно-сметной документации для оборудования пандусом и поручнями входа в здания УСЗН и МУ «КЦСОН» для обеспечения доступа инвалидов и маломобильных групп населения</t>
  </si>
  <si>
    <t>МУ «ОМОС»</t>
  </si>
  <si>
    <t>Комитет по управлению имуществом (АУ «МФЦ»)</t>
  </si>
  <si>
    <t>ГО и ЧС</t>
  </si>
  <si>
    <t xml:space="preserve">Патронат выпускников МОУ «Детский дом» </t>
  </si>
  <si>
    <t>«Предоставление работникам бюджетной сферы социальных выплат на приобретение или строительство жилья»</t>
  </si>
  <si>
    <t>Организация спортивных соревнований, походов, поездок на базы отдыха для воспитанников МОУ «Детский дом»</t>
  </si>
  <si>
    <t>Спортивная форма, защитная экипировка, мячи гандбольные, мазь гандбольная, спортивный инвентарь, материалы, спортивно-техническое оборудование</t>
  </si>
  <si>
    <t>16. Муниципальная целевая Программа «Развитие дошкольного образования в городе Снежинске Челябинской области» на 2010 – 2014 годы</t>
  </si>
  <si>
    <t>17. Городская целевая Программа «Развитие малого и среднего предпринимательства в Снежинском городском округе» на 2011 - 2013 гг.</t>
  </si>
  <si>
    <t>18. Городская целевая Программа «Развитие муниципальной службы в городе Снежинске» на 2010 - 2011 гг.</t>
  </si>
  <si>
    <t>Контрольно-счетная палата</t>
  </si>
  <si>
    <t>19. Городская целевая Программа «Реализация молодежной политики в г. Снежинске» на 2011 - 2013 гг.</t>
  </si>
  <si>
    <t>Приобретение спортивного инвентаря для занимающихся адаптивной физической культурой и спортом</t>
  </si>
  <si>
    <t>Организация и проведение летней городской спартакиады инвалидов (призовой фонд, транспортные расходы, оплата услуг судьи, обслуживающего персонала, культурная программа, медикаменты)</t>
  </si>
  <si>
    <t>ПРАЗДНИКИ</t>
  </si>
  <si>
    <t>СПАРТАКИАДЫ</t>
  </si>
  <si>
    <t xml:space="preserve">Единовременная материальная помощь семьям инвалидов по случаю рождения ребенка </t>
  </si>
  <si>
    <t>4. «Муниципальная целевая Программа реализации национального проекта «Доступное и комфортное жилье - гражданам России» в городе Снежинске» на 2011 - 2015 гг.</t>
  </si>
  <si>
    <r>
      <t>Проведенных массовых городских акций по профилактике асоциальных явлений в молодежной среде с общим охватом не менее</t>
    </r>
    <r>
      <rPr>
        <sz val="10"/>
        <rFont val="Times New Roman"/>
        <family val="1"/>
      </rPr>
      <t xml:space="preserve"> 1500 человек:</t>
    </r>
  </si>
  <si>
    <t>досрочное погашение гражданами ипотечных кредитов</t>
  </si>
  <si>
    <t>экономия транспортных расходов</t>
  </si>
  <si>
    <t>перечисление средств осуществляется после приобретения жилья, а срок действия свидетельств уч-ков программы до сентября 2012 г.</t>
  </si>
  <si>
    <t>экономия по расходам</t>
  </si>
  <si>
    <t>экономия по изготовлению календарей</t>
  </si>
  <si>
    <t>Экономия в связи с меньшей ценой заключенного договора</t>
  </si>
  <si>
    <t>Ежемесячные выплаты компенсации: дворникам (уборщикам внутриквартальных дворовых территорий), работающим в управляющих компаниях, обслуживающих организациях, предоставляющих услуги по обслуживанию жилищного фонда, представителям квартиросъемщиков и собственников жилья (старшим по домам) в форме уменьшения платежей за жилье и коммунальные услуги</t>
  </si>
  <si>
    <t>Обеспечение деятельности призывной комиссии</t>
  </si>
  <si>
    <t>Модернизация канала доступа сотрудников органов местного самоуправления (КУИ, УСЗН) к сети Интернет до широкополосного (скорость 1 Мб/с)</t>
  </si>
  <si>
    <t>Выплата премиальных, налоги</t>
  </si>
  <si>
    <t>Питание, суточные</t>
  </si>
  <si>
    <t xml:space="preserve">Проживание </t>
  </si>
  <si>
    <t>Спортивная форма, спортивный инвентарь, материалы, спортивно-техническое оборудование</t>
  </si>
  <si>
    <t>Предоставление жилья детям-сиротам и детям, оставшимся без попечения родителей, а также лицам из их числа</t>
  </si>
  <si>
    <t>Оказание единовременной материальной (адресной социальной) помощи приемной семье Николаевых на приобретение и оснащение микроавтобуса</t>
  </si>
  <si>
    <t>Обеспечение работы кружков, клубов и оказание услуг по социально- бытовой адаптации, самообслуживанию и ориентировке в большом и малом пространстве (организаторы кружков и клубов из числа активистов Снежинских членов ВОС владеющих различными навыками: компьютерная грамотность, изучение письма и чтения по Брайлю, оздоровительная психологическая разгрузка)</t>
  </si>
  <si>
    <t>Повторное обследование технического состояния лифтов в жилых домах (ул. Чуйкова 8; ул. Комсомольская 20, 26; ул. Феоктистова 28)</t>
  </si>
  <si>
    <t>Приобретение рекламной продукции</t>
  </si>
  <si>
    <t>Приобретение спортинвентаря</t>
  </si>
  <si>
    <t>Командное первенство школ города, ПЛ - 120, СФТИ НИЯУ, ЮУрГУ «Самый сильный юноша»</t>
  </si>
  <si>
    <t>Бесплатный проезд инвалидов ВОВ, участников ВОВ, ветеранов ВОВ  городским пассажирским транспортом общего пользования (кроме маршрутного такси)</t>
  </si>
  <si>
    <t>Обеспечение бесплатного проезда к месту лечения и обратно больным  хроническим гломерулонефритом</t>
  </si>
  <si>
    <t>Приобретение персонального компьютера, подключение интернета для обучения слабовидящих инвалидов навыкам работы на компьютере и в сети  интернет (2011 - приобретение компьютера, подкл. и оплата интернета, 2012, 2013  - оплата интернета)</t>
  </si>
  <si>
    <t>Выплата денежных средств на содержание детей-сирот и детей, оставшихся без попечения родителей, находящихся под опекой (попечительством), в приемных семьях, имеющих право на полное государственное обеспечение, а так же лицам из их числа</t>
  </si>
  <si>
    <t>Обеспечение льготного проезда граждан, отнесенных к региональным категориям льготников, путем изготовления и распространения единых социальных проездных билетов</t>
  </si>
  <si>
    <t xml:space="preserve">Городская спартакиада «Крепыш» среди дошкольных образовательных учреждений </t>
  </si>
  <si>
    <t>Городской гандбольный фестиваль учащихся</t>
  </si>
  <si>
    <t xml:space="preserve">Обеспечение подразделения ППСМ ОВД техническими средствами для фиксации правонарушений, совершаемых на улицах и в других общественных местах </t>
  </si>
  <si>
    <t>Чествование приемных и многодетных семей в связи со знаменательными, юбилейными датами и общероссийскими праздниками</t>
  </si>
  <si>
    <t>Приобретение микроавтобуса для перевозки инвалидов, постановка на учет, обязательное страхование гражданской ответственности владельца транспортных средств и оснащение микроавтобуса</t>
  </si>
  <si>
    <t>Организация мероприятий, посвященных Дню защиты детей</t>
  </si>
  <si>
    <t>Организация поздравлений детей-сирот и детей, оставшихся без попечения родителей, с днем рождения</t>
  </si>
  <si>
    <t xml:space="preserve"> - по содержанию и текущему ремонту общего имущества в многоквартирном доме поселка Ближний Береговой (кредиторская задолженность прошлых лет); </t>
  </si>
  <si>
    <t xml:space="preserve"> - за тепловую энергию (теплоснабжение, горячее водоснабжение), вырабатываемое газовыми котельными МП «Энергетик», для населения, проживающего на  улице Победы, д. 40 и улице Комсомольской д. 2А (кредиторская задолженность прошлых лет); </t>
  </si>
  <si>
    <t>Уменьшение численности больных на  2 чел. в связи со смертью.</t>
  </si>
  <si>
    <t>Стоимость выписанных журналов меньше запланированных</t>
  </si>
  <si>
    <t>Изготовление книг производится в г. Санкт Петербург в компании "Невский берег", ответ на заявку по изготовлению не получен.</t>
  </si>
  <si>
    <t>Отсутствие случаев рождения ребенка в семьях инвалидов.</t>
  </si>
  <si>
    <t>Оплата производилась по предъявленным счетам.</t>
  </si>
  <si>
    <t>Единовременная материальная помощь оказана по факту обращения</t>
  </si>
  <si>
    <t>Оплата производилась по предъявленным счетам</t>
  </si>
  <si>
    <t>Оплата произведена по предъявленныму счету</t>
  </si>
  <si>
    <t>В 2011г. дополнительно заключен договор на приобретение постельного белья в суме 95,6 т.р.Оплата не произведена, т.к. поставщику выставлена претензия из-за несоответствия поставленного товара условиям договора</t>
  </si>
  <si>
    <t>Экономия по результату проведенного аукциона</t>
  </si>
  <si>
    <t>С 01.11.2011 года старшим по домам выплата утверждена в размере 5 руб за квартиру - счета предъявлены по старым тарифам.Перерасчет за ноябрь включен в декабрьский счет,который выставлен в январе месяце.</t>
  </si>
  <si>
    <t>1. Городская целевая Программа «Повышение качества государственных и муниципальных услуг на базе многофункционального центра предоставления государственных и муниципальных услуг» на 2010 - 2011 гг.</t>
  </si>
  <si>
    <t>Проведение мероприятий Агитбригадой клуба ЮИД в МДОУ, МОУ по профилактике безопасности дорожного движения (приобретение призов) (количество участников)</t>
  </si>
  <si>
    <t>Проведение городской акции «Сберегите мою жизнь» для учащихся 1-4 классов МОУ (приобретение призов) (количество участников)</t>
  </si>
  <si>
    <t>Проведение конкурса «Безопасное колесо» для учащихся 4-5 классов МОУ (приобретение призов) (количество участников)</t>
  </si>
  <si>
    <t>Проведение игровой  программы «Гонки патрулей» для учащихся 5 классов МОУ (приобретение призов) (количество участников)</t>
  </si>
  <si>
    <t xml:space="preserve">Организация работы Студии «Перекресток -70». Приобретение видеокассет, микрофона, флеш-карты (количество штук) </t>
  </si>
  <si>
    <t>Приобретение   для работы клуба «Юных инспекторов движения» с учащимися МДОУ, МОУ пособий - комплектов: «Восьмерка»,  «Узкая дорожка»,  «Перенос предмета»,  «Круг» (количество пособий)</t>
  </si>
  <si>
    <t>Проведение Городской  акции «Зеленый свет» для учащихся 1 классов МОУ (приобретение призов) (количество участников)</t>
  </si>
  <si>
    <t>Проведение городской акции «Стань заметней в темноте» для учащихся 1 классов МОУ (приобретение призов) (количество участников)</t>
  </si>
  <si>
    <t>Приобретение печатной  продукции по правилам дорожного движения  (памятки юным участникам дорожного движения, листовки) для учащихся 1- 2 классов МОУ (количество  памяток)</t>
  </si>
  <si>
    <t>Организация и проведение групповых и индивидуальных тренингов, лекций, консультаций, семинаров, встреч, смотров-конкурсов по профилактике злоупотребления наркотическими средствами и пропаганде здорового образа жизни (кол-во чел.)</t>
  </si>
  <si>
    <t>Проведение лекций для учащихся лицея на тему: «Предупреждение асоциальных явлений и профилактика потребления психоактивных веществ в молодежной среде» с участием специалиста г. Челябинска (кол-во лекций)</t>
  </si>
  <si>
    <t>Проведения обучающих семинаров для работников ПЛ-120 с приглашением специалистов из  г. Челябинска по теме: «Профилактика суицидального поведения детей и подростков» (кол-во семинаров)</t>
  </si>
  <si>
    <t>Организация презентаций киностудии  «Доброе кино» по профилактике безнадзорности  и правонарушений несовершеннолетних (кол-во презентаций)</t>
  </si>
  <si>
    <t>Обучение специалистов МУ «МЦ» на мастер-классах по профилактике употребления психоактивных веществ в г. Челябинске (2 раза в год: плата за обучение, оплата проезда до Челябинска и обратно) (кол-во специалистов)</t>
  </si>
  <si>
    <t>Организация и проведение массовых мероприятий по формированию у детей и подростков навыков здорового образа жизни (приобретение призового фонда для мероприятий в детской библиотеке для ГЛДПД) (кол-во участников)</t>
  </si>
  <si>
    <t>Охват молодых граждан – участников программ и мероприятий, направленных на формирование культуры здорового образа жизни (%):</t>
  </si>
  <si>
    <t>Количество молодых граждан в возрасте 14-18 лет – участников программ трудового воспитания, временной занятости (чел.)</t>
  </si>
  <si>
    <t>Доля молодых граждан – участников деятельности молодежных и детских общественных объединений (%)</t>
  </si>
  <si>
    <t>Экономия - оплата произведена за фактически выполненные работы.</t>
  </si>
  <si>
    <t>Расчёт индикативн. показателя произведён путём деления плана на факт, т.к. снижено потребление тепловой энергии</t>
  </si>
  <si>
    <t>Работы не выполнены. Договор расторгнут.</t>
  </si>
  <si>
    <t>Расширение участка автодороги ул. Феоктистова, пог. м.</t>
  </si>
  <si>
    <t>Не приняты работы ввиду ненадлежащего качества</t>
  </si>
  <si>
    <t>Установка дорожных знаков на желтом фоне на особо опасных участках (знаков индивидуального проектирования), шт.</t>
  </si>
  <si>
    <t>Итого областной (федеральный) бюджет</t>
  </si>
  <si>
    <t>ВСЕГО</t>
  </si>
  <si>
    <t>доля расходов по Программе в общем объеме средств получателя</t>
  </si>
  <si>
    <t>Проведение городского  конкурса профессионального мастерства классных руководителей «Самый классный классный», кол-во участников</t>
  </si>
  <si>
    <t>Приобретение общеобразовательных программ дошкольного образования, отвечающих федеральным государственным требованиям к структуре основной общеобразовательной программы дошкольного образования, методических и дидактических пособий к ним, комплнкты</t>
  </si>
  <si>
    <t>Проведение городского конкурса «Педагог года в дошкольном образовании», кол-во участников</t>
  </si>
  <si>
    <t>Денежное поощрение педагогических работников по итогам работы за учебный год с одаренными детьми в области образования, кол-во чел.</t>
  </si>
  <si>
    <t>Выплата единовременной материальной помощи молодым специалистам образовательных учреждений, кол-во чел.</t>
  </si>
  <si>
    <t>Выплата ежемесячной надбавки к заработной плате молодым специалистам муниципальных образовательных учреждений, кол-во чел.</t>
  </si>
  <si>
    <t>Софинансирование работ по внедрению и содержанию технических средств, организации и регулированию дорожного движения из областного фонда в виде субсидии бюджету МО "Город Снежинск":</t>
  </si>
  <si>
    <t>Проведение многоборья «Зимние забавы» в период зимних каникул   (8 возрастов), (девочки, мальчики), с привлечением детей группы риска до 30% от числа участников, согласно регламенту КФиС</t>
  </si>
  <si>
    <t>Приобретение оборудования для экзаменационного класса</t>
  </si>
  <si>
    <t xml:space="preserve">Компенсация суммы родительской платы путевки в МУ ДОД «Детский оздоровительно-образовательный центр «Орленок» им. Г.П. Ломинского на детей из многодетных малоимущих семей; семей, находящихся в трудной жизненной ситуации и семей с неработающими родителями </t>
  </si>
  <si>
    <t>Организация массовой работы Совета ветеранов</t>
  </si>
  <si>
    <t>Обслуживание оргтехники, бух.программы</t>
  </si>
  <si>
    <t>Аренда жилого помещения, аренда зала на выездном УТС</t>
  </si>
  <si>
    <t>Типографские расходы, афиши, нанесение логотипов</t>
  </si>
  <si>
    <t>МУ «Снежинское лесничество»</t>
  </si>
  <si>
    <t>Новогодняя Елка Губернатора Челябинской области для детей, находящихся в трудной жизненной ситуации</t>
  </si>
  <si>
    <t>Проведение праздничных мероприятий с обучением незрячих сервировке стола, соблюдением правил этикета (9 праздничных мероприятий)</t>
  </si>
  <si>
    <t>Итого по Программе 1</t>
  </si>
  <si>
    <t>Реализация  PR – программы информирования населения о создании МФЦ и предоставляемых на базе МФЦ государственных и муниципальных услугах (субсидия)</t>
  </si>
  <si>
    <t>Техническое оснащение зданий (помещений) МФЦ системами обеспечения жизнедеятельности и безопасности (субсидия)</t>
  </si>
  <si>
    <t>Проведение энергетического обследования в соответствии со статьей 16 Федерального закона Российской Федерации от 23 ноября 2009 года № 261-ФЗ «Об энергосбережении и о повышении энергетической эффективности ...» (здание ЦУН)</t>
  </si>
  <si>
    <t>Бесплатный проезд инвалидов по зрению, членов ВОЗ городским пассажирским транспортом общего пользования (кроме такси)</t>
  </si>
  <si>
    <t>Приобретение аптечки для оказания первой помощи</t>
  </si>
  <si>
    <t>Приобретение необходимых предметов быта для обучения социально - бытовым навыкам инвалидов по зрению  (набор посуды на 10 персон, предметы домашнего обихода)</t>
  </si>
  <si>
    <t>Приобретение необходимой оргтехники для организации делопроизводства Снежинского отделения ВОС (телефон-факс, сканер, принтер и необходимые комплектующие, расходные материалы)</t>
  </si>
  <si>
    <t>Организация трудовой занятости молодежи (конкурсы, фестивали, охрана труда, поощрение работодателей и руководителей-воспитателей молодежной бригады и трудового отряда и т.д.). Участие в областных конкурсах трудовых отрядов</t>
  </si>
  <si>
    <t>Выплаты единовременного поощрения</t>
  </si>
  <si>
    <t>Компенсация расходов МП «Энергетик» за демонтаж, перенос, монтаж и подключение модульной газовой котельной по ул.Комсомольская 2А, к объектам МУДОД  «Орленок» им.Г.П.Ломинского (1 этап - установка модульной котельной)</t>
  </si>
  <si>
    <t>торжественная регистрация новорожденных в отделе ЗАГС с вручением подарков</t>
  </si>
  <si>
    <t>оказание единовременной материальной (адресной социальной) помощи при рождении ребенка каждой семье - участнице торжественной регистрации новорожденных в декады Дня семьи и Дня матери</t>
  </si>
  <si>
    <t xml:space="preserve">Проведение мероприятий, посвященных Дню семьи (май), Дню матери (ноябрь): </t>
  </si>
  <si>
    <t>Проведение городского конкурса «АвтоЛеди»</t>
  </si>
  <si>
    <t>Экологический пеший марш  «Шаг навстречу»</t>
  </si>
  <si>
    <t>Проведение конкурса молодежной социальной рекламы</t>
  </si>
  <si>
    <t>Посещение маломобильных незрячих инвалидов членами общества ВОС (приобретение подарков 15 х 150)</t>
  </si>
  <si>
    <t xml:space="preserve">Компенсация суммы родительской платы за путевки в лагеря с дневным пребыванием при общеобразовательных школах и учреждениях дополнительного образования для детей из многодетных малоимущих семей; семей, находящихся в трудной жизненной ситуации </t>
  </si>
  <si>
    <t>Выплата денежных средств на специальные молочные продукты детского питания неорганизованных детей раннего возраста (с 0 месяцев до 3-х лет) из малообеспеченных семей и неорганизованных детей раннего возраста (с 0 месяцев до 3-х лет), рожденных от ВИЧ-инфицированных матерей</t>
  </si>
  <si>
    <t>Оказание  материальной помощи опекунам (попечителям), не получающим денежных средств на содержание детей, оставшихся без попечения родителей</t>
  </si>
  <si>
    <t xml:space="preserve">Городские соревнования по стритболу  </t>
  </si>
  <si>
    <t>21. Городская целевая Программа «Спортивные праздники и спартакиады  г. Снежинска» на 2009 - 2011 гг.</t>
  </si>
  <si>
    <t>22. Городская целевая Программа «Старшее поколение» на 2010 - 2012 гг.</t>
  </si>
  <si>
    <t>23. Муниципальная Программа «Капитальный ремонт многоквартирных домов» на 2008 - 2011 гг.</t>
  </si>
  <si>
    <t>24. Городская целевая Программа «Развитие информационного общества в Снежинском городском округе» на 2011 – 2012 годы</t>
  </si>
  <si>
    <t>25. Городская целевая Программа «Повышение энергетической эффективности и снижение энергетических затрат в бюджетной сфере муниципального образования «Город Снежинск» на 2010 - 2020 гг.</t>
  </si>
  <si>
    <t>Оценка эффективности использования средств бюджета в 2011 году по городским целевым программам</t>
  </si>
  <si>
    <t>Показатели</t>
  </si>
  <si>
    <t>Коэфф. достижения индикативного показателя</t>
  </si>
  <si>
    <t>Использование средств бюджета,   рублей</t>
  </si>
  <si>
    <t>Коэфф. использования средств бюджета</t>
  </si>
  <si>
    <t>Эффективность использования средств бюджета</t>
  </si>
  <si>
    <t>Причины отклонений</t>
  </si>
  <si>
    <t>план</t>
  </si>
  <si>
    <t>факт</t>
  </si>
  <si>
    <t>отклонение (+,-)</t>
  </si>
  <si>
    <t>4=3-2</t>
  </si>
  <si>
    <t>5=3/2</t>
  </si>
  <si>
    <t>8=7/6</t>
  </si>
  <si>
    <t>9=5/8</t>
  </si>
  <si>
    <t>Достижение индикативных показателей за 2011 год</t>
  </si>
  <si>
    <t>Местный бюджет</t>
  </si>
  <si>
    <t>Итого по Программе 1:</t>
  </si>
  <si>
    <t>Итого по Программе 2:</t>
  </si>
  <si>
    <t>Итого по Программе 3:</t>
  </si>
  <si>
    <t>Итого по Программе 4:</t>
  </si>
  <si>
    <t>Итого по Программе 5:</t>
  </si>
  <si>
    <t>Итого по Программе 6:</t>
  </si>
  <si>
    <t>Итого по Программе 7:</t>
  </si>
  <si>
    <t>Итого по Программе 8:</t>
  </si>
  <si>
    <t>Итого по Программе 9:</t>
  </si>
  <si>
    <t xml:space="preserve">МУ «УКЖКХ» </t>
  </si>
  <si>
    <t>Итого по Программе 10:</t>
  </si>
  <si>
    <t>Итого по Программе 11:</t>
  </si>
  <si>
    <t>Итого по Программе 12:</t>
  </si>
  <si>
    <t>Итого по Программе 13:</t>
  </si>
  <si>
    <t>Итого по Программе 15:</t>
  </si>
  <si>
    <t>Итого по Программе 16:</t>
  </si>
  <si>
    <t>Итого по Программе 18:</t>
  </si>
  <si>
    <t>Итого по Программе 20:</t>
  </si>
  <si>
    <t>Итого по Программе 21:</t>
  </si>
  <si>
    <t>Оказание единовременной материальной (адресной социальной) помощи гражданам пожилого возраста</t>
  </si>
  <si>
    <t>Итого по Программе 22:</t>
  </si>
  <si>
    <t>Итого по Программе 23:</t>
  </si>
  <si>
    <t>Итого по Программе 24:</t>
  </si>
  <si>
    <t>Итого по Программе 25:</t>
  </si>
  <si>
    <t>Итого местный бюджет</t>
  </si>
  <si>
    <t>экономия средств ввиду неполного посещения детьми-инвалидами летнего лагеря по причине болезни</t>
  </si>
  <si>
    <t>Количество детей с ограниченными возможностями, занимающихся в учреждениях дополнительного образования спортивной направленности</t>
  </si>
  <si>
    <t>возрасло в 1,5 раза,в связи с набором детей в группы оздоровительного плавания</t>
  </si>
  <si>
    <t>Итого по Программе 3</t>
  </si>
  <si>
    <t>Количество детей группы риска, охваченных различными формами спортивной деятельности в учреждениях спортивной направленности</t>
  </si>
  <si>
    <t>Количество участников спортивных мероприятий патриотической направленности</t>
  </si>
  <si>
    <t>агитационная работа с молодежью</t>
  </si>
  <si>
    <t>Питание, суточные, УТС</t>
  </si>
  <si>
    <t>в связи с переносом игр</t>
  </si>
  <si>
    <t>Медико-фармакологическое обеспечение, страховка игроков, мед.обследование, машина скорой помощи для игр, приобретение медицинского оборудования, медикаментов, обеспечение витаминами</t>
  </si>
  <si>
    <t>Семинар школы «Росток» в ЧОЦСЗ «Семья»; педсоветы. Транспортные расходы МОУ «Детский дом»</t>
  </si>
  <si>
    <t>Проведение дня открытых дверей в МОУ «Детский дом»</t>
  </si>
  <si>
    <t>Управление по делам культуры и молодежной политики</t>
  </si>
  <si>
    <t>Приобретение медикаментов,  канцтоваров, хозяйственных и  прочих материалов (оснащение помещений для занятий адаптивной физической культурой)</t>
  </si>
  <si>
    <t xml:space="preserve">Содействие субъектам малого и среднего предпринимательства в выставочно-ярмарочной деятельности, организация коллективных экспозиций субъектов малого и среднего предпринимательства и организаций, образующих инфраструктуру поддержки малого и среднего предпринимательства Снежинского городского округа, оплата регистрационных сборов и иных расходов за участие в данных мероприятиях.
Оплата регистрационных сборов за участие Снежинского городского округа в областных, региональных и всероссийских конкурсах по поддержке и развитию субъектов малого и среднего предпринимательства и организаций, образующих инфраструктуру поддержки малого и среднего предпринимательства. Освещение в средствах массовой информации вопросов развития малого и среднего предпринимательства, изготовление рекламно-печатной продукции
</t>
  </si>
  <si>
    <t>Организация и проведение мероприятий, посвященных Дню российского предпринимательства</t>
  </si>
  <si>
    <t>Турнир по кикбоксингу, памяти погибших воинов-интернационалистов</t>
  </si>
  <si>
    <t>Традиционный городской лыжный Марафон  «Синара»</t>
  </si>
  <si>
    <t>Традиционная городская легкоатлетическая эстафета, посвященная Дню Победы и соревнования по видам спорта в честь Дня Победы (по отдельным положениям), награждение 20 лучших в смотре-конкурсе «Лучший спортсмен и тренер года» 9 мая</t>
  </si>
  <si>
    <t>День физкультурника (соревнования по видам спорта, поощрение физкультурно-спортивного актива), август</t>
  </si>
  <si>
    <t>Детская комплексная спартакиада «Старты надежд»  (11 этапов в течение года)</t>
  </si>
  <si>
    <t>Городская спартакиада школьников «Любимому городу - наши рекорды»</t>
  </si>
  <si>
    <t>Городская спартакиада «Крепыш»:</t>
  </si>
  <si>
    <t xml:space="preserve">  - по водоснабжению, централизованному водоотведению для населения поселка Ближний Береговой и микрорайона «Поселок Сокол» Снежинского городского округа (кредиторская задолженность прошлых лет);</t>
  </si>
  <si>
    <t xml:space="preserve">  - по нецентрализованному водоотведению (вывоз ЖБО)  для населения поселка Ближний Береговой и микрорайона «Поселок Сокол» Снежинского городского округа (кредиторская задолженность прошлых лет)</t>
  </si>
  <si>
    <t>Приобретение дезинфицирующих средств и кожных антисептиков</t>
  </si>
  <si>
    <t>Ежемесячная денежная выплата на продукты питания детям, проживающим в приемных семьях</t>
  </si>
  <si>
    <t>Поддержка социально ориентированных некоммерческих организаций, направленная на развитие их деятельности в сфере защиты граждан пожилого возраста</t>
  </si>
  <si>
    <t>Участие в однодневных и двухдневных семинарах, конференциях по профильным направлениям деятельности и вопросам муниципальной службы, проводимых аппаратом Губернатора Челябинской области</t>
  </si>
  <si>
    <t>Приобретение к 1 сентября канцелярских наборов для опекаемых детей, не получающих государственное обеспечение, для детей из семей, находящихся в социально опасном положении, из малообеспеченных семей, находящихся в трудной жизненной ситуации</t>
  </si>
  <si>
    <t>Издание  второго тома альманаха об участниках в ВОВ</t>
  </si>
  <si>
    <t xml:space="preserve">Проведение соревнований под лозунгом «Я выбираю спорт» (водное поло), с участием команды  учащихся из ПЛ-120 (приобретение призов) </t>
  </si>
  <si>
    <t>Проведение ремонта и оснащение помещения участкового пункта полиции, расположенного в клубе «Химик»</t>
  </si>
  <si>
    <t>Выделение дополнительного помещения под участковый пункт полиции на базе школы 122, его ремонт и оснащение</t>
  </si>
  <si>
    <t>Обеспечение материально-технического оснащения группы административного законодательства ОМВД</t>
  </si>
  <si>
    <t>Приобретение медицинского и другого оборудования</t>
  </si>
  <si>
    <t xml:space="preserve"> - городской этап областного конкурса «Лучшее предприятие торговли»</t>
  </si>
  <si>
    <t>Участие в заседаниях областной Молодежной палаты при ЗСО Челябинской области</t>
  </si>
  <si>
    <t>Помощь в организации мероприятий, проводимых детскими и молодежными организациями города, молодежной палатой</t>
  </si>
  <si>
    <t>Мероприятия в рамках Дня российской молодежи</t>
  </si>
  <si>
    <t>Мероприятия по поддержке студенческой молодежи</t>
  </si>
  <si>
    <t>Приобретение инвентаря и формы для работы молодежных бригад в каникулярное время</t>
  </si>
  <si>
    <t>Акции, приуроченные к памятным датам и праздникам России, области и Снежинска (изготовление и распространение буклетов, значков, ленточек, флажков, календарей)</t>
  </si>
  <si>
    <t>Кап. ремонт лифтового оборудования (ул. Комсомольская 26)</t>
  </si>
  <si>
    <t>Организация «телефона доверия» по психологической помощи (заработная плата специалиста)</t>
  </si>
  <si>
    <t>Реализация подпрограммы «День России. День города Снежинска» на 2011 год</t>
  </si>
  <si>
    <t>20. Городская целевая Программа «Социальная поддержка инвалидов» на 2011 – 2013 годы</t>
  </si>
  <si>
    <t>Участие в Уральском международном семинаре «Радиационная физика металлов и сплавов»</t>
  </si>
  <si>
    <t>Приобретение средств самоконтроля для больных сахарным диабетом</t>
  </si>
  <si>
    <t>Компенсация выпадающих доходов организациям за услуги:</t>
  </si>
  <si>
    <t>(согласно методике расчета)</t>
  </si>
  <si>
    <t>Участие сборных команд города по интеллектуальным играм в областных, региональных, российских, международных турнирах</t>
  </si>
  <si>
    <t>Восстановительные мероприятия</t>
  </si>
  <si>
    <t>Канцтовары</t>
  </si>
  <si>
    <t>Приобретение методической литературы, наглядных пособий, руководств, информационных материалов по адаптивной физкультуре</t>
  </si>
  <si>
    <t>Транспортные услуги (оплата проезда на соревнования, фестивали, повышение квалификации, служебные командировки)</t>
  </si>
  <si>
    <t>МУ «УКЖКХ»</t>
  </si>
  <si>
    <t>Организация мероприятий по чествованию граждан пожилого возраста</t>
  </si>
  <si>
    <t xml:space="preserve">Участие в церемонии захоронения ветеранов ВОВ - приобретение венка с траурной лентой </t>
  </si>
  <si>
    <t xml:space="preserve">Приобретение продуктовых наборов для инвалидов </t>
  </si>
  <si>
    <t>Организация питания недееспособных инвалидов</t>
  </si>
  <si>
    <t>Организация участия инвалидов города в областных, региональных и всероссийских соревнованиях</t>
  </si>
  <si>
    <t xml:space="preserve">Участие сборной города в Международном фестивале МС КВН в г. Сочи и Центральной лиге МС КВН </t>
  </si>
  <si>
    <t xml:space="preserve"> - приобретение призов, памятных подарков участникам соревнований, кол-во участн.</t>
  </si>
  <si>
    <t xml:space="preserve"> - поощрение работников МДОУ, участвовавших в подготовке и проведении соревнований, кол-во учрежд.</t>
  </si>
  <si>
    <r>
      <t>3836,88 руб</t>
    </r>
    <r>
      <rPr>
        <sz val="8"/>
        <rFont val="Bernard MT Condensed"/>
        <family val="1"/>
      </rPr>
      <t>.-кред. задолженность 2011г.</t>
    </r>
  </si>
  <si>
    <t>Расчёт индикативн. показателя произведён путём деления плана на факт, т.к. услуги водоснабж и водоотведен перинимаются по приборам учёта.  236106,10 руб.-кредит. задолж. 2011г.</t>
  </si>
  <si>
    <t>Расчёт индикативн. показателя произведён путём деления плана на факт, т.к. уменьшен вывоз ЖБО.
 32446,94 руб.-кредит. задолж. за 2011 г.</t>
  </si>
  <si>
    <t>Расчёт индикативн. показателя произведён путём деления плана на факт, т.к. снижено потребление твёрдого топлива.  
3383,15 - кредит. задолж. за 2011 г.</t>
  </si>
  <si>
    <t xml:space="preserve"> - по содержанию и текущему ремонту общего имущества в многоквартирном доме поселка Ближний Береговой; м2</t>
  </si>
  <si>
    <t xml:space="preserve"> - за тепловую энергию (теплоснабжение, горячее водоснабжение), вырабатываемое газовыми котельными МП «Энергетик», для населения, проживающего на  улице Победы, д. 40 и улице Комсомольской д. 2А; ГКал</t>
  </si>
  <si>
    <t xml:space="preserve"> - за твердое топливо (уголь), реализуемое в пределах нормативов потребления населению Снежинского городского округа, проживающему в домах с печным отоплением; тн.</t>
  </si>
  <si>
    <t xml:space="preserve"> - за твердое топливо (уголь), реализуемое в пределах нормативов потребления населению Снежинского городского округа, проживающему в домах с печным отоплением (кредиторская задолженность прошлых лет);  тн.</t>
  </si>
  <si>
    <t xml:space="preserve">  - по водоснабжению, централизованному водоотведению для населения поселка Ближний Береговой и микрорайона «Поселок Сокол» Снежинского городского округа; м3</t>
  </si>
  <si>
    <t xml:space="preserve">  - по нецентрализованному водоотведению (вывоз ЖБО)  для населения поселка Ближний Береговой и микрорайона «Поселок Сокол» Снежинского городского округа; м3</t>
  </si>
  <si>
    <t>Приобретение призов и подарков для награждения победителей конкурса «Самый благоустроенный двор»  шт.</t>
  </si>
  <si>
    <t>Изготовление буклетов «Управдом» - памятка квартиросъемщика   шт.</t>
  </si>
  <si>
    <t>Компенсация разницы между экономически обоснованными тарифами и тарифами, установленными для населения, и покрытия убытков МП «Энергетик», возникших в связи с применением регулируемых цен на жилищно-коммунальные услуги (услуги)</t>
  </si>
  <si>
    <t>Проведение работ по очистке туалетов в поселке Ближний Береговой   шт.</t>
  </si>
  <si>
    <t>Субсидия на установку, настройку и отладку оборудования и программного обеспечения МФЦ</t>
  </si>
  <si>
    <t>Организация и проведение городских спортивных  соревнований, фестивалей для инвалидов  (приобретение призов)</t>
  </si>
  <si>
    <t>Обеспечение участия в матчевых встречах, областных  соревнованиях, слетах и фестивалях (оплата питания и проживания)</t>
  </si>
  <si>
    <t>Поощрение лучших подростков - участников летней занятости</t>
  </si>
  <si>
    <t>Уменьшение  количества ветеранов пользующихся пассажирским транспортом</t>
  </si>
  <si>
    <t xml:space="preserve">Распространение единых социальных билетов зависит от ежемесячного обращения льготников. Выпуск билетов планируется по факту прошлого года. </t>
  </si>
  <si>
    <t>Меры поддержки многодетных семей, родивших (усыновивших) в течение текущего года третьего, четвертого, пятого и т.д. детей</t>
  </si>
  <si>
    <t>Спортивная форма, защитная экипировка, мячи гандбольные, мазь гандбольная, спортинвентарь, материалы, спортивно-техническое оборудование</t>
  </si>
  <si>
    <t>в связи с меньшей суммой вступительного взноса</t>
  </si>
  <si>
    <t>закрытые ЛБО (в связи с невыплатой премиальных)</t>
  </si>
  <si>
    <t>Занятое место  в Чемпионате России по гандболу среди мужчин гандбольной команды «Сунгуль»</t>
  </si>
  <si>
    <t>Количество участников физкультурно-оздоровительных и спортивно-массовых мероприятий (кол-во образоват. учрежден.)</t>
  </si>
  <si>
    <t>Количество массовых городских досуговых мероприятий для молодежи с охватом от 500 человек</t>
  </si>
  <si>
    <t>Охват молодых граждан – участников программ и мероприятий, направленных на формирование культуры здорового образа жизни (%)</t>
  </si>
  <si>
    <t>Занятое место Порошиным Андреем в Чемпионате РФ по дзюдо</t>
  </si>
  <si>
    <t>Занятое место Мухамедьяновым В.С. в Чемпионате Европы по кикбоксингу</t>
  </si>
  <si>
    <t>Занятое место Якуниным Константином в Кубоке РФ по биатлону</t>
  </si>
  <si>
    <t>Занятое место Нигматуллиной Мариной в Чемпионате РФ по худ.гимнастике в групповых упражнениях</t>
  </si>
  <si>
    <t>Занятое место в Первенстве России по лыжным гонкам Кузнецовой Анной</t>
  </si>
  <si>
    <t>счет за за декабрь 2011года будет оплачен в январе 2012 года</t>
  </si>
  <si>
    <t>Экономия</t>
  </si>
  <si>
    <t>Финансирование расходов на организацию и проведение семинаров, курсов, тренингов для действующих субъектов малого и среднего предпринимательства и организаций, образующих инфраструктуру поддержки малого и среднего предпринимательства, начинающих предпринимателей, молодежного предпринимательства</t>
  </si>
  <si>
    <t>Проведение социально-патриотической акции «День призывника».
Торжественные проводы в армию. 
Выделение  транспорта для перевозки призывников на областной сборный пункт</t>
  </si>
  <si>
    <t>Организация поздравлений воспитанников МОУ «Детский дом» с началом учебного года</t>
  </si>
  <si>
    <t xml:space="preserve">Мемориал, памяти Д. Владимирова по гандболу </t>
  </si>
  <si>
    <t>Проезд к месту соревнований</t>
  </si>
  <si>
    <t>Питание, суточные, учебно-тренировочные сборы (УТС)</t>
  </si>
  <si>
    <t>Проживание, оплата судей</t>
  </si>
  <si>
    <t>Установка пешеходных ограждений в местах массового скопления людей и на наиболее аварийных участках, в т. ч.: ул. Ленина (77 п/м)</t>
  </si>
  <si>
    <t>Междугородние переговоры, обслуживание веб-сайта, подписка, интернет</t>
  </si>
  <si>
    <t>Вступительный взнос, оформление виз, доверенностей</t>
  </si>
  <si>
    <t>Оказание единовременной материальной (адресной социальной) помощи в родильных отделениях ЦМСЧ - 15 матерям, родившим детей в декаду Дня матери</t>
  </si>
  <si>
    <t>«Развитие системы ипотечного жилищного кредитования»</t>
  </si>
  <si>
    <t>Городской турнир на приз клуба «Белая ладья»</t>
  </si>
  <si>
    <t>Приобретение спортивного оборудования (коньков, санок, клюшек, велосипедов) для воспитанников МОУ «Детский дом»</t>
  </si>
  <si>
    <t>Региональный турнир по дзюдо памяти младшего лейтенанта милиции А.Е. Волкова</t>
  </si>
  <si>
    <t>Военизированный кросс, памяти А.Кисленка</t>
  </si>
  <si>
    <t>Открытый кубок Снежинска по пулевой стрельбе памяти Героя России капитана милиции Д.Г. Новоселова</t>
  </si>
  <si>
    <t>Компенсация до 100% расходов занимаемой общей площади жилого помещения, коммунальных услуг, услуг связи приемным семьям, проживающим в квартирах, являющихся муниципальной собственностью</t>
  </si>
  <si>
    <t>Организация фотовыставок в общеобразовательных школах под девизом «Детский спорт в Снежинске» с целью пропаганды занятий физической культурой и спортом</t>
  </si>
  <si>
    <t>Организация поездок на областные фестивали творчества, семинары, конференции, конкурсы, соревнования в г. Челябинск, г. Верхний Уфалей (5 поездок в г.Челябинск, 5 поездок в г. В.Уфалей) (транспорт, ГСМ, аренда автобуса)</t>
  </si>
  <si>
    <t>Субсидия на содержание МФЦ</t>
  </si>
  <si>
    <t>Компьютеризация и программное обеспечение мероприятий по реализации национального проекта «Здоровье»</t>
  </si>
  <si>
    <t>Фактическая цена подарка меньше запланированного</t>
  </si>
  <si>
    <t>Городское пособие  матерям детей, родившихся в декаду Дня матери в размере 5 тыс. руб, выплачено 19 женщинам г Снежинска, при плане 20 женщин</t>
  </si>
  <si>
    <t>Компенсация  выплачивается 2 приемным родителям Николаеву В.Е. и Ягафаровой Л.И. на основании выставленных счетов-фактур</t>
  </si>
  <si>
    <t>Данное мероприятие не востребовано.</t>
  </si>
  <si>
    <t>Проведение первенства Снежинской молодежной мини-футбольной дворовой лиги (кол-во участников)</t>
  </si>
  <si>
    <t>Количество участников физкультурно-оздоровительных и спортивно-массовых мероприятий по месту жительства</t>
  </si>
  <si>
    <t>Выплата надбавки по 500 руб за фактич.отраб.время</t>
  </si>
  <si>
    <t>Военно-спортивная игра «Зарница - школа безопасности» (городской этап), кол-во меропр.</t>
  </si>
  <si>
    <t>Военно-спортивная игра «Зарница - школа безопасности» (региональный этап), кол-во меропр.</t>
  </si>
  <si>
    <t>Военно-спортивная игра «Зарница - тропа выживания» среди молодежных клубов и школ, кол-во меропр.</t>
  </si>
  <si>
    <t>Приобретение цветов для возложения к памятникам, кол-во меропр.</t>
  </si>
  <si>
    <t>Фотографирование ветеранов ВОВ и боевых действий, кол-во меропр.</t>
  </si>
  <si>
    <t>Спартакиада допризывной молодежи «К защите Родины готов», кол-во чел.</t>
  </si>
  <si>
    <t>Поддержка городского клуба интеллектуальных игр, кол-во меропр.</t>
  </si>
  <si>
    <t>Организация и проведение сборов актива ученического самоуправления, кол-во учащ.</t>
  </si>
  <si>
    <t>Приобретение комплекта методических пособий и рекомендаций по организации досуговой деятельности (количество экземпляров)</t>
  </si>
  <si>
    <t>Проведение обучающего семинара для специалистов подростковых клубов (кол-во семинаров)</t>
  </si>
  <si>
    <t>Приобретение спортивного инвентаря для подростковых клубов (кол-во комплектов)</t>
  </si>
  <si>
    <t>Проведение городского конкурса «Зимние фантазии» (кол-во участников)</t>
  </si>
  <si>
    <t>Организация и проведение праздников двора (кол-во участников)</t>
  </si>
  <si>
    <t>Проведение городского конкурса «Подъезд моей мечты» (кол-во участников)</t>
  </si>
  <si>
    <t>Организация мероприятий, посвященных Дню защиты детей (кол-во детей-участников)</t>
  </si>
  <si>
    <t>Телевизионный проект «Мой город» (количество участников)</t>
  </si>
  <si>
    <t>Общегородское мероприятие  «День призывника» (количество участников)</t>
  </si>
  <si>
    <t>Городская молодежная акция «Сто зажженных сердец» (количество участников)</t>
  </si>
  <si>
    <t>Вечера отдыха ветеранов  (количество участников)</t>
  </si>
  <si>
    <t>Организация выставок, оформление стендов в библиотеках города, посвященных Дню пожилого человека (количество мероприятий)</t>
  </si>
  <si>
    <t>Реализация подпрограммы «День России. День города Снежинска» на 2011 год (количество посетителей)</t>
  </si>
  <si>
    <t>Издание книги Н.В.Риля «10 лет в золотой клетке», приуроченной к юбилею немецкого ученого (количество  экземпляров)</t>
  </si>
  <si>
    <t>Проведение городской игровой программы «Зеленый огонек» (приобретение призов) (количество участников)</t>
  </si>
  <si>
    <t>Обеспечение диагностическими программами, фильмотекой, инструментарием, литературой; приобретение  спортивного оборудования, техники; оборудование спортивной площадки.
Оборудование классов труда: для девочек - швейное дело, для мальчиков - слесарное дело и деревообработка</t>
  </si>
  <si>
    <t>Организация и проведение «Елки главы города» для детей-сирот и детей, оставшихся без попечения родителей</t>
  </si>
  <si>
    <t>Компенсация части стоимости путевки в лагерях с дневным пребыванием при общеобразовательных школах и учреждениях дополнительного образования, в МУ ДОД «Детский оздоровительно-образовательный центр «Орленок» им. Г.П.Ломинского» для детей-сирот и детей, оставшихся без попечения родителей</t>
  </si>
  <si>
    <t xml:space="preserve">доля расходов по данному направлению в общем объеме полученных средств </t>
  </si>
  <si>
    <t>Рост количества молодежи, занимающейся военно-прикладными и техническими видами спорта (%;)</t>
  </si>
  <si>
    <t>Проведение энергетического обследования в соответствии со статьей 16 Федерального закона Российской Федерации от 23 ноября 2009 года № 261-ФЗ «Об энергосбережении и о повышении энергетической эффективности ...» (кол-во учрежд.)</t>
  </si>
  <si>
    <t>Увеличение освещенности пешеходных переходов и автобусных остановок (ул. Комсомольская, ул. Чуйкова, ул. Транспортная), шт.</t>
  </si>
  <si>
    <t>Организация освещения аварийно-опасных мест, в т. ч.: ул. Широкая – ул. Строителей, кол-во светильников</t>
  </si>
  <si>
    <t>Оснащение объектов бюджетных учереждений приборами учета ТЭР и воды …. (кол-во учрежд.)</t>
  </si>
  <si>
    <t>Итого по программе 2</t>
  </si>
  <si>
    <t>3. Городская целевая Программа "Повышение безопасности дорожного движения в Снежинском городском округе"  на 2011 - 2013 гг.</t>
  </si>
  <si>
    <t>2. Городская целевая программа  "Поддержка спорта  высших достижений"  на 2011 г.</t>
  </si>
  <si>
    <t>Оснащение наркологического кабинета компьютерами и принтером для создания и ведения баз данных на лиц, употребляющих наркотики, подозреваемых в употреблении наркотиков, в целях их своевременного выявления при профосмотрах и для подготовки методических рекомендаций по раннему выявлению наркозависимых лиц</t>
  </si>
  <si>
    <t>Тематические встречи в МДОУ, МОУ по противопожарной тематике, кол-во учреждений</t>
  </si>
  <si>
    <t>Исторические виртуальные игры - путешествия: «Снежинск - малая Родина»; «Города - герои СССР», «Города воинской славы России», кол-во учреждений</t>
  </si>
  <si>
    <t>Конкурс рисунков и поделок по противопожарной тематике: «Спички детям не игрушка» в МДОУ города и ДООЦ «Орленок», кол-во меропр.</t>
  </si>
  <si>
    <t>«Месячник гражданской защиты» и «Месячник безопасности детей» в МОУ и МДОУ города, кол-во меропр.</t>
  </si>
  <si>
    <t>Акция «Чистый класс-Чистая школа-Чистый город», кол-во меропр.</t>
  </si>
  <si>
    <t>Конкурс военно-патриотической песни «Крылья памяти», кол-во чел.</t>
  </si>
  <si>
    <t>Городская профилактическая конкурсная программа «Калейдоскоп экстренной помощи» с представителями служб ГИБДД, службы спасения, службы газоснабжения и ФГУЗ ЦМСЧ-15 ФМБА России, кол-во меропр.</t>
  </si>
  <si>
    <t>Проведение занятий с обучающимися 11-х классов школ города по практической стрельбе из стрелкового нарезного и гладкоствольного оружия, кол-во меропр.</t>
  </si>
  <si>
    <t>Проведение лично-командных соревнований по практической стрельбе из стрелкового нарезного и гладкоствольного оружия среди учащихся 11-х классов школ города, прошедших сборы в оборонно-спортивном лагере «Патриот», кол-во чел.</t>
  </si>
  <si>
    <t>Устройство искусственной дорожной неровности на б. Свердлова в районе шк. № 125, шт.</t>
  </si>
  <si>
    <t>Устройство искусственных дорожных неровностей по ул. Победы, шк. 127, по ул. Васильева, шк. 126, по ул. 40 лет Октября-б. Циолковского, по ул. 40лет Октября-б. Свердлова, в пос. Сокол, шт.</t>
  </si>
  <si>
    <t>Установка дорожных знаков "пешеходных переход" на жёлтом фоне, шт.</t>
  </si>
  <si>
    <t>Нанесение дорожной разметки на автодорогах общего пользования Снежинского городского округа, кв.м.</t>
  </si>
  <si>
    <t>Монтаж ограждений безопасности по автодороге бульвара Свердлова, пог.м.</t>
  </si>
  <si>
    <t>Приобретение спортивного инвентаря и оборудования для образовательных учреждений, комплектов</t>
  </si>
  <si>
    <t>Авиамодельный спорт (первенство города, первенство Челябинской области), учреждений</t>
  </si>
  <si>
    <t>Судомодельный спорт (первенство города, Кубок Урала), учреждений</t>
  </si>
  <si>
    <t>Картинг (первенство города, 1 этап Сибирской зоны, г. Полевское), учреждений</t>
  </si>
  <si>
    <t>Финансирование за счет средств местного бюджета питания учащихся общеобразовательных учреждений, кол-во человек</t>
  </si>
  <si>
    <t>Финансирование расходов на питание учащихся (воспитанников) МС(К)ОУ № 122, 128 за счет средств местного бюджета (дополнительно к средствам, выделяемым из областного бюджета для организации питания), кол-во человек</t>
  </si>
  <si>
    <t>Ежемесячно на счета 6 приемных родителей  перечисляются денежные средства в размере 1 150  руб. Не создана приемная семья с 01.10.11г. как планировалось</t>
  </si>
  <si>
    <t xml:space="preserve"> -приобретение призов победителям и призерам соревнований МОУ, кол-во участн.</t>
  </si>
  <si>
    <t xml:space="preserve"> -поощрение работников ОУ, подведомственных Управлению образования и участвовавших в подготовке и проведении соревнований, кол-во учрежд.</t>
  </si>
  <si>
    <t>Областной (федеральный) бюджет</t>
  </si>
  <si>
    <t>Организация и проведение цикла мероприятий по празднованию Дней воинской славы; Юбилейных и знаменательных дат истории России, кол-во меропр.</t>
  </si>
  <si>
    <t>Вахта памяти на площади Победы, кол-во меропр.</t>
  </si>
  <si>
    <t>Шефство образовательных учреждений над ветеранами войны и труда, проживающими в микрорайонах. Организация и проведение Дней воинской славы совместно с первичными территориальными организациями ветеранов, кол-во меропр.</t>
  </si>
  <si>
    <t>Остаток ассигнований 788,6т.р., т.к. продлен срок выполнения работ на 2012 год (и, соответственно, срок действия договоров); остаток ассигнований 80т.р. по школе 119, т.к здание МОУ № 119 с 2009 года передано КФиС  (возврат экономии в бюджет)</t>
  </si>
  <si>
    <t>Проведение семинаров-практикумов для педагогов школ,  занимающихся вопросами профилактики злоупотребления ПАВ, с привлечением специалистов регионального Центра профилактики употребления ПАВ УрФО, г. Екатеринбург, кол-во меропр.</t>
  </si>
  <si>
    <t>Оформление в школах информационных стендов «Говорящие стены», приобретение информационных плакатов, методической литературы антинаркотической направленности, кол-во учрежд.</t>
  </si>
  <si>
    <t>Проведение в школах Единого дня профилактики наркомании (с участием специалистов центра «Форпост», г. Екатеринбург), кол-во учрежд.</t>
  </si>
  <si>
    <t>Ежегодный охват граждан в возрасте 14-30 лет социологическими опросами и мониторинговыми исследованиями (%)</t>
  </si>
  <si>
    <t>Количество молодых граждан, участвующих в различных формах общественного самоуправления (чел.)</t>
  </si>
  <si>
    <t>Обеспечение продуктами питания детей из семей, находящихся в социально опасном положении и опекаемых, не получающих государственное обеспечение  ко «Дню защиты детей», к Новому году</t>
  </si>
  <si>
    <t>Единовременная материальная помощь на приобретение дорогостоящей бытовой техники для семей инвалидов или семей с детьми-инвалидами</t>
  </si>
  <si>
    <t>Оказание единовременной материальной помощи на проезд к месту лечения в медицинские учреждения на территории Российской Федерации семьям, имеющим детей-инвалидов, с доходами до 3-х величин прожиточного минимума в Челябинской области</t>
  </si>
  <si>
    <t xml:space="preserve">Проведение Дня «Белой трости» </t>
  </si>
  <si>
    <t>Приобретение шприц-ручек для введения инсулина для инвалидов по зрению с заболеванием сахарный диабет ( 30х 2200 рублей)</t>
  </si>
  <si>
    <t>Новогодняя елка для детей с ограниченными возможностями</t>
  </si>
  <si>
    <t xml:space="preserve">Реконструкция автобусных остановок, в т. ч.: «Поликлиника» </t>
  </si>
  <si>
    <t>Капитальный ремонт выгребной ямы, расположенной у жилого дома 3 по ул. Центральная в поселке Б.Береговой</t>
  </si>
  <si>
    <t>Организация работы студии по освоению компьютерных технологий в мировой компьютерной сети Интернет для инвалидов с нарушениями опорно-двигательного аппарата и нарушениями слуха (оплата Интернета)</t>
  </si>
  <si>
    <t>Оказание помощи семьям, воспитывающим детей-инвалидов с тяжелой патологией в их социальной реабилитации, проведение реабилитационных мероприятий в домашних (патронажных) условиях</t>
  </si>
  <si>
    <t>Оказание единовременной материальной помощи неполным семьям, воспитывающим детей-инвалидов и инвалидов с детства в возрасте до 23-х лет</t>
  </si>
  <si>
    <t>Приобретение аудиокниг для детей инвалидов</t>
  </si>
  <si>
    <t>Поздравление с совершеннолетием детей с ограниченными возможностями (подарочные сертификаты 1000 р.х10, открытки 50 р.х10)</t>
  </si>
  <si>
    <t>Проезд к месту соревнований, доставка груза</t>
  </si>
  <si>
    <t>Медико-фармакологическое обеспечение, страховка игроков, мед.обследование, машина скорой помощи для игр, приобретение мед.оборудования, медикаментов, обеспечение витаминами</t>
  </si>
  <si>
    <t>Проведение энергетического обследования в соответствии со статьей 16 Федерального закона Российской Федерации от 23 ноября 2009 года № 261-ФЗ «Об энергосбережении и о повышении энергетической эффективности ...» (шт.)</t>
  </si>
  <si>
    <t>Оснащение объектов бюджетных учреждений приборами учета расхода ТЭР и воды … (шт.)</t>
  </si>
  <si>
    <t>«Веселые старты службы 01» в МДОУ, МОУ города, ДООЦ «Орленок», кол-во учреждений</t>
  </si>
  <si>
    <t>Проведение энергетического обследования в соответствии со статьей 16 Федерального закона Российской Федерации от 23 ноября 2009 года № 261-ФЗ «Об энергосбережении и о повышении энергетической эффективности ...», кол-во учрежд.</t>
  </si>
  <si>
    <t>Оснащение объектов бюджетных учреждений приборами учета расхода ТЭР и воды …, кол-во учрежд.</t>
  </si>
  <si>
    <t>Приобретение ученической мебели и оборудования для образовательных учреждений, комплектов</t>
  </si>
  <si>
    <t>Приобретение учебной и художественной литературы для школьных библиотек, кол-во экз.</t>
  </si>
  <si>
    <t>Создание предметных лабораторий для работы с одаренными детьми на базе образовательных учреждений, кол-во лабораторий</t>
  </si>
  <si>
    <t>Приобретение автоматизированных рабочих мест учителя для образовательных учреждений, комплект</t>
  </si>
  <si>
    <t>Приобретение лего-конструкторов для классов информатики образовательных учреждений, единиц</t>
  </si>
  <si>
    <t>Оплата Интернет-трафика образовательными учреждениями, % учреждений подключенных к сети Интернет</t>
  </si>
  <si>
    <t>Организация и проведение образовательных мероприятий для педагогических работников муниципальных образовательных учреждений и муниципальных дошкольных образовательных учреждений по повышению ИКТ-компетентности, кол-во обученных</t>
  </si>
  <si>
    <t>Приобретение технологического оборудования для пищеблоков образовательных учреждений, реализующих программы дошкольного образования, шт.</t>
  </si>
  <si>
    <t>Экономия в связи с декретным отпуском сотрудников</t>
  </si>
  <si>
    <t>Экономия по конкурсам (оплачено по фактическим расходам)</t>
  </si>
  <si>
    <t>Подготовка и участие в областных и всероссийских конкурсах профессионального мастерства работников образования, мероприят.</t>
  </si>
  <si>
    <t>Проведение конкурса «Учитель года», кол-во чел.</t>
  </si>
  <si>
    <t>Проведение городского конкурса профессионального мастерства педагогов дополнительного образования «Отдаю сердце детям», кол-во чел.</t>
  </si>
  <si>
    <t>Организация мероприятий связанных с поощрением учителей муниципальных общеобразовательных учреждений, имеющих высокие результаты обучения и воспитания, кол-во чел.</t>
  </si>
  <si>
    <t>Установление стипендий города Снежинска, кол-во чел.</t>
  </si>
  <si>
    <t xml:space="preserve">Установление стипендий «Созвездие», кол-во чел. </t>
  </si>
  <si>
    <t>Установление ежегодных стипендий «Старт в науку» выпускникам общеобразовательных учреждений, кол-во чел.</t>
  </si>
  <si>
    <t>Установление стипендий имени академика Б.В. Литвинова, кол-во чел.</t>
  </si>
  <si>
    <t>Финансирование участия детей в предметных олимпиадах, творческих конкурсах, спортивных соревнованиях городского, областного, зонального, регионального, российского и международного уровня, кол-во участников</t>
  </si>
  <si>
    <t>Проведение городских конкурсов, выставок, фестивалей, соревнований, предметных олимпиад, кол-во мероприят.</t>
  </si>
  <si>
    <t>Создание условий для неформального общения и досуговой деятельности детей и подростков с разными видами одаренности: «Елка главы города», «Олимпийский бал», кол-во участников</t>
  </si>
  <si>
    <t>Спортивные мероприятия обучающихся и жителей в микрорайонах образовательных учреждений, кол-во учрежден.</t>
  </si>
  <si>
    <t>«Новогодние забавы», кол-во учрежд</t>
  </si>
  <si>
    <t>Акция «Птичья столовая», кол-во учрежд.</t>
  </si>
  <si>
    <t>Операции «Забота», «Агентство добрых дел», кол-во учрежд.</t>
  </si>
  <si>
    <t>Проведение мероприятий по посадке и уходу за зелеными насаждениями на территории образовательных учреждений, кол-во учрежд.</t>
  </si>
  <si>
    <t>Закупка нового и ремонт изношенного уличного спортивного оборудования, кол-во учрежд</t>
  </si>
  <si>
    <t>Оплата расходов по доставке детей из семей, находящихся в трудной жизненной ситуации, до места лечения в санаториях Челябинской области</t>
  </si>
  <si>
    <t>Прием Губернатора ко дню защиты детей в г.Кыштым</t>
  </si>
  <si>
    <t xml:space="preserve"> - «Лучший предприниматель города Снежинска»;</t>
  </si>
  <si>
    <t xml:space="preserve"> - «Лидер признания потребителей»;</t>
  </si>
  <si>
    <t xml:space="preserve"> - «Лучшее новогоднее оформление предприятий торговли, общественного питания и бытового обслуживания»;</t>
  </si>
  <si>
    <t>Городские соревнования по мини-хоккею «Золотая клюшка» (2 возр. группы)</t>
  </si>
  <si>
    <t>Региональный фестиваль КВН «Снежный КОМ»</t>
  </si>
  <si>
    <t>1. «Муниципальная целевая Программа реализации  национального проекта «Образование» на территории города Снежинска» на 2009 - 2012 гг.</t>
  </si>
  <si>
    <t>2. «Муниципальная целевая Программа реализации национального проекта «Доступное и комфортное жилье - гражданам России» в городе Снежинске» на 2011 - 2015 гг.</t>
  </si>
  <si>
    <t>3. «Муниципальная целевая Программа реализации национального проекта «Здоровье» на территории города Снежинска» на 2006 - 2011 гг.</t>
  </si>
  <si>
    <t>4. Городская целевая Программа «Двор» на 2011 - 2013 гг.</t>
  </si>
  <si>
    <t>5. Городская целевая Программа «Допризывная подготовка молодежи Снежинского городского округа» на 2010 - 2012 гг.</t>
  </si>
  <si>
    <t>6. Муниципальная целевая Программа «Здоровое питание» на 2010 - 2012 гг.</t>
  </si>
  <si>
    <t>7. Программа комплексного развития систем коммунальной инфраструктуры муниципального образования «Город Снежинск» на 2010 - 2012 гг.</t>
  </si>
  <si>
    <t>8. Городская целевая Программа «Крепкая семья» на 2009 - 2011 гг.</t>
  </si>
  <si>
    <t>9. Городская целевая Программа «Патриотическое воспитание граждан города Снежинска» на 2011 - 2013 гг.</t>
  </si>
  <si>
    <t>10. Городская целевая Программа «Повышение безопасности дорожного движения в Снежинском городском округе» на 2011 - 2013 гг.</t>
  </si>
  <si>
    <t>11. Городская целевая Программа «Повышение качества государственных и муниципальных услуг на базе многофункционального центра предоставления государственных и муниципальных услуг» на 2010 - 2011 гг.</t>
  </si>
  <si>
    <t>12. Городская целевая Программа «Поддержка спорта высших достижений» на 2011 год</t>
  </si>
  <si>
    <t>КФиС (МУ ГК «Сунгуль»)</t>
  </si>
  <si>
    <t>КФиС (МОУДОД  ДЮСШ  «Олимпия»)</t>
  </si>
  <si>
    <t>13. Городская целевая Программа «Противодействие злоупотреблению наркотическими средствами и их незаконному обороту в городе Снежинске» на 2010 – 2012 гг.</t>
  </si>
  <si>
    <t>14. Городская целевая Программа «Профилактика безнадзорности и правонарушений несовершеннолетних на 2011 - 2013 гг.»</t>
  </si>
  <si>
    <t>15. Городская целевая Программа «Профилактика правонарушений и усиление борьбы с преступностью в городе Снежинске» на 2009 - 2012 гг.</t>
  </si>
  <si>
    <t>Заработная плата специалиста производилась за фактически отработанное время</t>
  </si>
  <si>
    <t>Оплата расходов по пассажироперевозкам осуществлялась по факту выставленных счетов</t>
  </si>
  <si>
    <t>«Подготовка земельных участков для освоения в целях жилищного строительства»: 
Строительство магистральных сетей к участкам ИЖС по ул. Чапаева и ул. Лесная в городе Снежинске (м2)</t>
  </si>
  <si>
    <r>
      <t xml:space="preserve">Окончательный расчет за выполненные работы и понесённые затраты (оплата оставшихся 50% от стоимости работ) производится </t>
    </r>
    <r>
      <rPr>
        <b/>
        <sz val="8"/>
        <rFont val="Times New Roman"/>
        <family val="1"/>
      </rPr>
      <t>Заказчиком</t>
    </r>
    <r>
      <rPr>
        <sz val="8"/>
        <rFont val="Times New Roman"/>
        <family val="1"/>
      </rPr>
      <t xml:space="preserve"> после полного окончания работ по </t>
    </r>
    <r>
      <rPr>
        <sz val="8"/>
        <color indexed="8"/>
        <rFont val="Times New Roman"/>
        <family val="1"/>
      </rPr>
      <t>настоящему контракту</t>
    </r>
    <r>
      <rPr>
        <sz val="8"/>
        <rFont val="Times New Roman"/>
        <family val="1"/>
      </rPr>
      <t xml:space="preserve"> и приёмки их результата </t>
    </r>
    <r>
      <rPr>
        <b/>
        <sz val="8"/>
        <rFont val="Times New Roman"/>
        <family val="1"/>
      </rPr>
      <t>Заказчиком</t>
    </r>
    <r>
      <rPr>
        <sz val="8"/>
        <rFont val="Times New Roman"/>
        <family val="1"/>
      </rPr>
      <t xml:space="preserve"> (подписания акта приемки сдачи результата выполненных по настоящему договору работ), при условии устранения дефектов, выявленных при его приемке</t>
    </r>
  </si>
  <si>
    <t xml:space="preserve">Реконструкция системы холодного водоснабжения. Наружные сети водоснабжения г. Снежинск, пос. Сокол (м) </t>
  </si>
  <si>
    <t>Трансформаторная подстанция 2/21 (входящая в состав 1 этапа реконструкции сетей электроснабжения жилого района «Поселок Сокол»). Строительство (кВт)</t>
  </si>
  <si>
    <t>Строительство акушерского комплекса (родильный дом на 60 коек) (материалы шт.)</t>
  </si>
  <si>
    <t>Капитальный ремонт скатной кровли акушерского комплекса (родильный дом на 60 коек) (м2)</t>
  </si>
  <si>
    <t xml:space="preserve">Экономия средств </t>
  </si>
  <si>
    <t>экономия</t>
  </si>
  <si>
    <t>Окончание работ по данному договору 30.04.2012</t>
  </si>
  <si>
    <t>Уменьшение количества граждан пожилого возраста (выезд из города, смерть)</t>
  </si>
  <si>
    <t>Оплата коммунальных услуг общественной организации производилась по представленным счетам</t>
  </si>
  <si>
    <t>агитационная работа с населением</t>
  </si>
  <si>
    <t>Количество участников физкультурно-оздоровительных и спортивно-массовых мероприятий</t>
  </si>
  <si>
    <t xml:space="preserve">Оснащение химико-токсикологической лаборатории расходными материалами </t>
  </si>
  <si>
    <t>Подготовка и участие в областной спартакиаде воспитанников образовательных учреждений для детей-сирот и детей, оставшихся без попечения родителей</t>
  </si>
  <si>
    <t>Подготовка и участие в областном КВН среди воспитанников МОУ для  детей-сирот и детей, оставшихся без попечения родителей</t>
  </si>
  <si>
    <t>Оказание ежемесячной материальной помощи семьям и детям группы риска на время нахождения в трудной жизненной ситуации</t>
  </si>
  <si>
    <t>Собрание депутатов</t>
  </si>
  <si>
    <t>Предоставление льгот малоимущим многодетным семьям. Недополученные юридическими лицами доходы в связи с предоставлением льгот гражданам при оказании транспортных услуг возмещаются путем предоставления субсидий в порядке, установленном администрацией города Снежинска</t>
  </si>
  <si>
    <t>КУИ</t>
  </si>
  <si>
    <t>Администрация</t>
  </si>
  <si>
    <t>КФиС</t>
  </si>
  <si>
    <t>УСЗН</t>
  </si>
  <si>
    <t>Оплата расходов на зубопротезирование инвалидам, получающим пенсии до 9,0 тысяч рублей</t>
  </si>
  <si>
    <t>Итого по Программе:</t>
  </si>
  <si>
    <t>ОВД</t>
  </si>
  <si>
    <t>Приобретение спортивной формы и туристического снаряжения спортсменам инвалидам участникам выездных спортивных соревнований</t>
  </si>
  <si>
    <t>Проведение энергетического обследования в соответствии со статьей 16 Федерального закона Российской Федерации от 23 ноября 2009 года № 261-ФЗ «Об энергосбережении и о повышении энергетической эффективности ...»</t>
  </si>
  <si>
    <t>Создание условий для привлечения в дошкольные образовательные учреждения  детей с нарушениями в развитии, из малообеспеченных, неблагополучных семей, а также семей, оказавшихся в трудной жизненной ситуации: полное или частичное освобождение от родительской платы за содержание детей в муниципальных дошкольных образовательных учреждениях города Снежинска, кол-во детей</t>
  </si>
  <si>
    <t>Выплата ежемесячной надбавки к заработной плате работникам  муниципальных дошкольных образовательных учреждений города Снежинска (за исключением воспитателей) в размере 500 рублей, кол-во чел.</t>
  </si>
  <si>
    <t>Создание дополнительных мест для организации дошкольного образования детей в группах полного дня пребывания, кол-во детей</t>
  </si>
  <si>
    <t>Итого по Программе 17:</t>
  </si>
  <si>
    <t>Итого по Программе 19:</t>
  </si>
  <si>
    <t>Совершенствование городской системы видеонаблюдения за местами массового пребывания граждан</t>
  </si>
  <si>
    <t xml:space="preserve">Организация социальной работы Общества инвалидов </t>
  </si>
  <si>
    <t>Единовременная материальная помощь на оплату профессионального обучения инвалидов с детства в высших, среднеспециальных учебных заведениях</t>
  </si>
  <si>
    <t>Единовременная материальная помощь на санитарный ремонт квартир семьям с детьми-инвалидами и одиноко проживающим инвалидам</t>
  </si>
  <si>
    <t>Единовременная материальная помощь на приобретение зимней одежды и обуви малоимущим инвалидам</t>
  </si>
  <si>
    <t>Единовременная материальная помощь инвалидам, оказавшимся в трудной жизненной ситуации</t>
  </si>
  <si>
    <t>Приобретение постельного белья для инвалидов  I и II групп</t>
  </si>
  <si>
    <t>Организация досуга детей и подростков в летнее время по месту жительства</t>
  </si>
  <si>
    <t>Приобретение оргтехники</t>
  </si>
  <si>
    <t>Повышение квалификации муниципальных служащих города (с получением свидетельства государственного образца, программа не менее 72 час.)</t>
  </si>
  <si>
    <t>Управление образования</t>
  </si>
  <si>
    <t>МУ "СЗСР"</t>
  </si>
  <si>
    <t>Администрация (ЦМСЧ-15 ФМБА России)</t>
  </si>
  <si>
    <t xml:space="preserve">Администрация </t>
  </si>
  <si>
    <t>«Оказание молодым семьям государственной поддержки для улучшения жилищных условий в городе Снежинске»</t>
  </si>
  <si>
    <t>МУ «СЗСР»</t>
  </si>
  <si>
    <t>Обеспечение участия городской делегации на областных и городских мероприятиях, посвященных Дню инвалидов</t>
  </si>
  <si>
    <t xml:space="preserve">Проведение спортивного  многоборья «Весна Красна» (8 возрастов), (девочки, мальчики), с привлечением детей группы риска до 30% от числа участников, согласно регламенту КФиС </t>
  </si>
  <si>
    <t>Подписка на специальные периодические издания с увеличенным шрифтом для слабовидящих (журналы и звуковые журналы)</t>
  </si>
  <si>
    <t xml:space="preserve">Изготовление детям-инвалидам по зрению объемных книг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</si>
</sst>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[$-FC19]d\ mmmm\ yyyy\ &quot;г.&quot;"/>
    <numFmt numFmtId="175" formatCode="_-* #,##0.0_р_._-;\-* #,##0.0_р_._-;_-* &quot;-&quot;?_р_._-;_-@_-"/>
    <numFmt numFmtId="176" formatCode="#,##0.0_ ;\-#,##0.0\ "/>
    <numFmt numFmtId="177" formatCode="d/m;@"/>
    <numFmt numFmtId="178" formatCode="0.0"/>
    <numFmt numFmtId="179" formatCode="0.000"/>
    <numFmt numFmtId="180" formatCode="#,##0.0000"/>
    <numFmt numFmtId="181" formatCode="#,##0.0_р_."/>
    <numFmt numFmtId="182" formatCode="000000"/>
    <numFmt numFmtId="183" formatCode="?"/>
    <numFmt numFmtId="184" formatCode="#,##0.00_р_."/>
    <numFmt numFmtId="185" formatCode="#,##0.000_ ;\-#,##0.000\ "/>
    <numFmt numFmtId="186" formatCode="#,##0.00_ ;\-#,##0.00\ "/>
  </numFmts>
  <fonts count="20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Bernard MT Condensed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18" applyFont="1" applyBorder="1" applyAlignment="1">
      <alignment horizontal="center" vertical="top" wrapText="1"/>
      <protection/>
    </xf>
    <xf numFmtId="0" fontId="6" fillId="0" borderId="1" xfId="18" applyFont="1" applyBorder="1" applyAlignment="1">
      <alignment vertical="top" wrapText="1"/>
      <protection/>
    </xf>
    <xf numFmtId="3" fontId="6" fillId="0" borderId="1" xfId="18" applyNumberFormat="1" applyFont="1" applyFill="1" applyBorder="1" applyAlignment="1">
      <alignment horizontal="center" vertical="top" wrapText="1"/>
      <protection/>
    </xf>
    <xf numFmtId="3" fontId="6" fillId="0" borderId="1" xfId="18" applyNumberFormat="1" applyFont="1" applyBorder="1" applyAlignment="1">
      <alignment horizontal="center" vertical="top" wrapText="1"/>
      <protection/>
    </xf>
    <xf numFmtId="0" fontId="6" fillId="0" borderId="1" xfId="18" applyFont="1" applyFill="1" applyBorder="1" applyAlignment="1">
      <alignment vertical="top" wrapText="1"/>
      <protection/>
    </xf>
    <xf numFmtId="0" fontId="7" fillId="2" borderId="1" xfId="18" applyFont="1" applyFill="1" applyBorder="1" applyAlignment="1">
      <alignment vertical="top" wrapText="1"/>
      <protection/>
    </xf>
    <xf numFmtId="3" fontId="7" fillId="2" borderId="1" xfId="18" applyNumberFormat="1" applyFont="1" applyFill="1" applyBorder="1" applyAlignment="1">
      <alignment horizontal="center" vertical="top" wrapText="1"/>
      <protection/>
    </xf>
    <xf numFmtId="0" fontId="6" fillId="0" borderId="1" xfId="0" applyFont="1" applyBorder="1" applyAlignment="1">
      <alignment horizontal="justify" vertical="top" wrapText="1"/>
    </xf>
    <xf numFmtId="0" fontId="6" fillId="0" borderId="1" xfId="18" applyNumberFormat="1" applyFont="1" applyBorder="1" applyAlignment="1">
      <alignment vertical="top" wrapText="1"/>
      <protection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1" xfId="18" applyFont="1" applyFill="1" applyBorder="1" applyAlignment="1">
      <alignment horizontal="justify" vertical="top" wrapText="1"/>
      <protection/>
    </xf>
    <xf numFmtId="0" fontId="6" fillId="0" borderId="1" xfId="18" applyFont="1" applyFill="1" applyBorder="1" applyAlignment="1">
      <alignment horizontal="left" vertical="top" wrapText="1"/>
      <protection/>
    </xf>
    <xf numFmtId="3" fontId="6" fillId="0" borderId="2" xfId="18" applyNumberFormat="1" applyFont="1" applyFill="1" applyBorder="1" applyAlignment="1">
      <alignment horizontal="center" vertical="top" wrapText="1"/>
      <protection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6" fillId="0" borderId="3" xfId="18" applyNumberFormat="1" applyFont="1" applyFill="1" applyBorder="1" applyAlignment="1">
      <alignment vertical="top" wrapText="1"/>
      <protection/>
    </xf>
    <xf numFmtId="0" fontId="6" fillId="0" borderId="1" xfId="0" applyFont="1" applyFill="1" applyBorder="1" applyAlignment="1">
      <alignment vertical="top" wrapText="1"/>
    </xf>
    <xf numFmtId="3" fontId="7" fillId="0" borderId="1" xfId="18" applyNumberFormat="1" applyFont="1" applyFill="1" applyBorder="1" applyAlignment="1">
      <alignment horizontal="center" vertical="top" wrapText="1"/>
      <protection/>
    </xf>
    <xf numFmtId="4" fontId="6" fillId="0" borderId="1" xfId="18" applyNumberFormat="1" applyFont="1" applyFill="1" applyBorder="1" applyAlignment="1">
      <alignment horizontal="center" vertical="top" wrapText="1"/>
      <protection/>
    </xf>
    <xf numFmtId="4" fontId="7" fillId="2" borderId="1" xfId="18" applyNumberFormat="1" applyFont="1" applyFill="1" applyBorder="1" applyAlignment="1">
      <alignment horizontal="center" vertical="top" wrapText="1"/>
      <protection/>
    </xf>
    <xf numFmtId="0" fontId="6" fillId="0" borderId="1" xfId="18" applyNumberFormat="1" applyFont="1" applyFill="1" applyBorder="1" applyAlignment="1">
      <alignment vertical="top" wrapText="1"/>
      <protection/>
    </xf>
    <xf numFmtId="0" fontId="9" fillId="0" borderId="4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18" applyNumberFormat="1" applyFont="1" applyFill="1" applyBorder="1" applyAlignment="1">
      <alignment horizontal="center" vertical="top" wrapText="1"/>
      <protection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18" applyNumberFormat="1" applyFont="1" applyFill="1" applyBorder="1" applyAlignment="1">
      <alignment horizontal="center" vertical="top" wrapText="1"/>
      <protection/>
    </xf>
    <xf numFmtId="0" fontId="6" fillId="0" borderId="1" xfId="18" applyFont="1" applyBorder="1" applyAlignment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3" fontId="6" fillId="0" borderId="6" xfId="18" applyNumberFormat="1" applyFont="1" applyFill="1" applyBorder="1" applyAlignment="1">
      <alignment horizontal="center" vertical="top" wrapText="1"/>
      <protection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18" applyFont="1" applyBorder="1" applyAlignment="1">
      <alignment vertical="top" wrapText="1"/>
      <protection/>
    </xf>
    <xf numFmtId="0" fontId="7" fillId="0" borderId="1" xfId="18" applyFont="1" applyFill="1" applyBorder="1" applyAlignment="1">
      <alignment vertical="top" wrapText="1"/>
      <protection/>
    </xf>
    <xf numFmtId="0" fontId="0" fillId="0" borderId="1" xfId="0" applyBorder="1" applyAlignment="1">
      <alignment horizontal="left" vertical="top" wrapText="1"/>
    </xf>
    <xf numFmtId="0" fontId="7" fillId="0" borderId="1" xfId="18" applyFont="1" applyFill="1" applyBorder="1" applyAlignment="1">
      <alignment horizontal="justify" vertical="top" wrapText="1"/>
      <protection/>
    </xf>
    <xf numFmtId="0" fontId="7" fillId="0" borderId="1" xfId="18" applyFont="1" applyFill="1" applyBorder="1" applyAlignment="1">
      <alignment horizontal="left" vertical="top" wrapText="1"/>
      <protection/>
    </xf>
    <xf numFmtId="0" fontId="0" fillId="0" borderId="5" xfId="0" applyBorder="1" applyAlignment="1">
      <alignment horizontal="left" vertical="top" wrapText="1"/>
    </xf>
    <xf numFmtId="3" fontId="6" fillId="0" borderId="4" xfId="18" applyNumberFormat="1" applyFont="1" applyFill="1" applyBorder="1" applyAlignment="1">
      <alignment horizontal="center" vertical="top" wrapText="1"/>
      <protection/>
    </xf>
    <xf numFmtId="3" fontId="6" fillId="0" borderId="3" xfId="0" applyNumberFormat="1" applyFont="1" applyFill="1" applyBorder="1" applyAlignment="1">
      <alignment horizontal="center" vertical="top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73" fontId="13" fillId="0" borderId="1" xfId="20" applyNumberFormat="1" applyFont="1" applyFill="1" applyBorder="1" applyAlignment="1">
      <alignment horizontal="right" vertical="top"/>
      <protection/>
    </xf>
    <xf numFmtId="0" fontId="6" fillId="0" borderId="2" xfId="18" applyFont="1" applyFill="1" applyBorder="1" applyAlignment="1">
      <alignment horizontal="left" vertical="top" wrapText="1"/>
      <protection/>
    </xf>
    <xf numFmtId="0" fontId="7" fillId="3" borderId="1" xfId="0" applyFont="1" applyFill="1" applyBorder="1" applyAlignment="1">
      <alignment vertical="center" wrapText="1"/>
    </xf>
    <xf numFmtId="49" fontId="6" fillId="0" borderId="1" xfId="20" applyNumberFormat="1" applyFont="1" applyFill="1" applyBorder="1" applyAlignment="1">
      <alignment vertical="top" wrapText="1"/>
      <protection/>
    </xf>
    <xf numFmtId="0" fontId="6" fillId="0" borderId="1" xfId="20" applyFont="1" applyFill="1" applyBorder="1" applyAlignment="1">
      <alignment horizontal="left" vertical="top" wrapText="1"/>
      <protection/>
    </xf>
    <xf numFmtId="0" fontId="6" fillId="0" borderId="1" xfId="20" applyFont="1" applyFill="1" applyBorder="1" applyAlignment="1">
      <alignment horizontal="center" vertical="top"/>
      <protection/>
    </xf>
    <xf numFmtId="173" fontId="6" fillId="0" borderId="1" xfId="20" applyNumberFormat="1" applyFont="1" applyFill="1" applyBorder="1" applyAlignment="1">
      <alignment horizontal="center" vertical="top"/>
      <protection/>
    </xf>
    <xf numFmtId="4" fontId="6" fillId="0" borderId="1" xfId="20" applyNumberFormat="1" applyFont="1" applyFill="1" applyBorder="1" applyAlignment="1">
      <alignment horizontal="center" vertical="top"/>
      <protection/>
    </xf>
    <xf numFmtId="0" fontId="7" fillId="0" borderId="1" xfId="20" applyFont="1" applyFill="1" applyBorder="1" applyAlignment="1">
      <alignment horizontal="center" vertical="top"/>
      <protection/>
    </xf>
    <xf numFmtId="173" fontId="7" fillId="0" borderId="1" xfId="20" applyNumberFormat="1" applyFont="1" applyFill="1" applyBorder="1" applyAlignment="1">
      <alignment horizontal="center" vertical="top"/>
      <protection/>
    </xf>
    <xf numFmtId="0" fontId="6" fillId="0" borderId="1" xfId="19" applyFont="1" applyFill="1" applyBorder="1" applyAlignment="1">
      <alignment vertical="top" wrapText="1"/>
      <protection/>
    </xf>
    <xf numFmtId="4" fontId="6" fillId="0" borderId="1" xfId="0" applyNumberFormat="1" applyFont="1" applyFill="1" applyBorder="1" applyAlignment="1">
      <alignment horizontal="left" vertical="top" wrapText="1"/>
    </xf>
    <xf numFmtId="173" fontId="7" fillId="2" borderId="1" xfId="20" applyNumberFormat="1" applyFont="1" applyFill="1" applyBorder="1" applyAlignment="1">
      <alignment horizontal="center" vertical="top"/>
      <protection/>
    </xf>
    <xf numFmtId="173" fontId="6" fillId="0" borderId="1" xfId="20" applyNumberFormat="1" applyFont="1" applyFill="1" applyBorder="1" applyAlignment="1">
      <alignment horizontal="right" vertical="top"/>
      <protection/>
    </xf>
    <xf numFmtId="173" fontId="6" fillId="0" borderId="1" xfId="18" applyNumberFormat="1" applyFont="1" applyFill="1" applyBorder="1" applyAlignment="1">
      <alignment horizontal="center" vertical="top" wrapText="1"/>
      <protection/>
    </xf>
    <xf numFmtId="173" fontId="7" fillId="2" borderId="1" xfId="20" applyNumberFormat="1" applyFont="1" applyFill="1" applyBorder="1" applyAlignment="1">
      <alignment horizontal="right" vertical="top"/>
      <protection/>
    </xf>
    <xf numFmtId="173" fontId="6" fillId="0" borderId="1" xfId="18" applyNumberFormat="1" applyFont="1" applyBorder="1" applyAlignment="1">
      <alignment horizontal="center" vertical="top" wrapText="1"/>
      <protection/>
    </xf>
    <xf numFmtId="173" fontId="7" fillId="2" borderId="1" xfId="18" applyNumberFormat="1" applyFont="1" applyFill="1" applyBorder="1" applyAlignment="1">
      <alignment horizontal="center" vertical="top" wrapText="1"/>
      <protection/>
    </xf>
    <xf numFmtId="173" fontId="13" fillId="0" borderId="2" xfId="20" applyNumberFormat="1" applyFont="1" applyFill="1" applyBorder="1" applyAlignment="1">
      <alignment horizontal="right" vertical="top"/>
      <protection/>
    </xf>
    <xf numFmtId="173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left" vertical="top" wrapText="1"/>
    </xf>
    <xf numFmtId="179" fontId="6" fillId="0" borderId="1" xfId="0" applyNumberFormat="1" applyFont="1" applyBorder="1" applyAlignment="1">
      <alignment horizontal="center" vertical="top" wrapText="1"/>
    </xf>
    <xf numFmtId="168" fontId="7" fillId="2" borderId="1" xfId="18" applyNumberFormat="1" applyFont="1" applyFill="1" applyBorder="1" applyAlignment="1">
      <alignment horizontal="center" vertical="top" wrapText="1"/>
      <protection/>
    </xf>
    <xf numFmtId="173" fontId="0" fillId="0" borderId="1" xfId="0" applyNumberFormat="1" applyFont="1" applyBorder="1" applyAlignment="1">
      <alignment horizontal="center" vertical="top" wrapText="1"/>
    </xf>
    <xf numFmtId="173" fontId="15" fillId="0" borderId="1" xfId="0" applyNumberFormat="1" applyFont="1" applyBorder="1" applyAlignment="1">
      <alignment horizontal="center" vertical="top" wrapText="1"/>
    </xf>
    <xf numFmtId="168" fontId="15" fillId="0" borderId="1" xfId="0" applyNumberFormat="1" applyFont="1" applyBorder="1" applyAlignment="1">
      <alignment horizontal="center" vertical="top" wrapText="1"/>
    </xf>
    <xf numFmtId="173" fontId="0" fillId="0" borderId="1" xfId="0" applyNumberFormat="1" applyFont="1" applyBorder="1" applyAlignment="1">
      <alignment horizontal="center" vertical="top" wrapText="1"/>
    </xf>
    <xf numFmtId="168" fontId="0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top" wrapText="1"/>
    </xf>
    <xf numFmtId="173" fontId="6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173" fontId="7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 wrapText="1"/>
    </xf>
    <xf numFmtId="168" fontId="7" fillId="0" borderId="1" xfId="0" applyNumberFormat="1" applyFont="1" applyBorder="1" applyAlignment="1">
      <alignment horizontal="center" vertical="top" wrapText="1"/>
    </xf>
    <xf numFmtId="173" fontId="7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73" fontId="6" fillId="0" borderId="1" xfId="0" applyNumberFormat="1" applyFont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173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/>
    </xf>
    <xf numFmtId="173" fontId="6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168" fontId="6" fillId="0" borderId="1" xfId="18" applyNumberFormat="1" applyFont="1" applyFill="1" applyBorder="1" applyAlignment="1">
      <alignment horizontal="center" vertical="top" wrapText="1"/>
      <protection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73" fontId="6" fillId="0" borderId="1" xfId="0" applyNumberFormat="1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173" fontId="7" fillId="2" borderId="1" xfId="0" applyNumberFormat="1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173" fontId="6" fillId="4" borderId="1" xfId="0" applyNumberFormat="1" applyFont="1" applyFill="1" applyBorder="1" applyAlignment="1">
      <alignment vertical="top" wrapText="1"/>
    </xf>
    <xf numFmtId="173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173" fontId="7" fillId="3" borderId="1" xfId="0" applyNumberFormat="1" applyFont="1" applyFill="1" applyBorder="1" applyAlignment="1">
      <alignment vertical="top" wrapText="1"/>
    </xf>
    <xf numFmtId="173" fontId="6" fillId="0" borderId="1" xfId="0" applyNumberFormat="1" applyFont="1" applyBorder="1" applyAlignment="1">
      <alignment horizontal="right" vertical="top" wrapText="1"/>
    </xf>
    <xf numFmtId="4" fontId="7" fillId="4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73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73" fontId="7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173" fontId="7" fillId="3" borderId="1" xfId="0" applyNumberFormat="1" applyFont="1" applyFill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4" fontId="7" fillId="4" borderId="1" xfId="0" applyNumberFormat="1" applyFont="1" applyFill="1" applyBorder="1" applyAlignment="1">
      <alignment horizontal="center" vertical="top" wrapText="1"/>
    </xf>
    <xf numFmtId="173" fontId="7" fillId="4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3" fontId="14" fillId="0" borderId="1" xfId="18" applyNumberFormat="1" applyFont="1" applyFill="1" applyBorder="1" applyAlignment="1">
      <alignment horizontal="left" vertical="top" wrapText="1"/>
      <protection/>
    </xf>
    <xf numFmtId="3" fontId="7" fillId="2" borderId="1" xfId="0" applyNumberFormat="1" applyFont="1" applyFill="1" applyBorder="1" applyAlignment="1">
      <alignment horizontal="center" vertical="top" wrapText="1"/>
    </xf>
    <xf numFmtId="173" fontId="6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179" fontId="6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173" fontId="7" fillId="3" borderId="3" xfId="0" applyNumberFormat="1" applyFont="1" applyFill="1" applyBorder="1" applyAlignment="1">
      <alignment horizontal="center" vertical="center" wrapText="1"/>
    </xf>
    <xf numFmtId="0" fontId="17" fillId="0" borderId="1" xfId="20" applyFont="1" applyFill="1" applyBorder="1" applyAlignment="1">
      <alignment horizontal="left" vertical="top" wrapText="1"/>
      <protection/>
    </xf>
    <xf numFmtId="3" fontId="17" fillId="0" borderId="1" xfId="18" applyNumberFormat="1" applyFont="1" applyFill="1" applyBorder="1" applyAlignment="1">
      <alignment horizontal="left" vertical="top" wrapText="1"/>
      <protection/>
    </xf>
    <xf numFmtId="4" fontId="6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85" fontId="6" fillId="0" borderId="1" xfId="23" applyNumberFormat="1" applyFont="1" applyFill="1" applyBorder="1" applyAlignment="1">
      <alignment horizontal="center" vertical="top" wrapText="1"/>
    </xf>
    <xf numFmtId="3" fontId="6" fillId="0" borderId="1" xfId="18" applyNumberFormat="1" applyFont="1" applyFill="1" applyBorder="1" applyAlignment="1">
      <alignment vertical="top" wrapText="1"/>
      <protection/>
    </xf>
    <xf numFmtId="186" fontId="6" fillId="0" borderId="1" xfId="23" applyNumberFormat="1" applyFont="1" applyFill="1" applyBorder="1" applyAlignment="1">
      <alignment horizontal="center" vertical="top" wrapText="1"/>
    </xf>
    <xf numFmtId="4" fontId="17" fillId="0" borderId="1" xfId="18" applyNumberFormat="1" applyFont="1" applyFill="1" applyBorder="1" applyAlignment="1">
      <alignment vertical="top" wrapText="1"/>
      <protection/>
    </xf>
    <xf numFmtId="0" fontId="6" fillId="0" borderId="1" xfId="18" applyNumberFormat="1" applyFont="1" applyBorder="1" applyAlignment="1">
      <alignment horizontal="center" vertical="top" wrapText="1"/>
      <protection/>
    </xf>
    <xf numFmtId="1" fontId="6" fillId="0" borderId="1" xfId="18" applyNumberFormat="1" applyFont="1" applyBorder="1" applyAlignment="1">
      <alignment horizontal="center" vertical="top" wrapText="1"/>
      <protection/>
    </xf>
    <xf numFmtId="3" fontId="17" fillId="0" borderId="1" xfId="0" applyNumberFormat="1" applyFont="1" applyFill="1" applyBorder="1" applyAlignment="1">
      <alignment horizontal="left" vertical="top" wrapText="1"/>
    </xf>
    <xf numFmtId="3" fontId="17" fillId="0" borderId="1" xfId="0" applyNumberFormat="1" applyFont="1" applyFill="1" applyBorder="1" applyAlignment="1">
      <alignment horizontal="center" vertical="top" wrapText="1"/>
    </xf>
    <xf numFmtId="168" fontId="6" fillId="0" borderId="1" xfId="18" applyNumberFormat="1" applyFont="1" applyBorder="1" applyAlignment="1">
      <alignment horizontal="center" vertical="top" wrapText="1"/>
      <protection/>
    </xf>
    <xf numFmtId="0" fontId="6" fillId="0" borderId="8" xfId="18" applyNumberFormat="1" applyFont="1" applyFill="1" applyBorder="1" applyAlignment="1">
      <alignment vertical="top" wrapText="1"/>
      <protection/>
    </xf>
    <xf numFmtId="0" fontId="6" fillId="0" borderId="2" xfId="18" applyNumberFormat="1" applyFont="1" applyFill="1" applyBorder="1" applyAlignment="1">
      <alignment horizontal="center" vertical="top" wrapText="1"/>
      <protection/>
    </xf>
    <xf numFmtId="0" fontId="6" fillId="0" borderId="8" xfId="18" applyFont="1" applyFill="1" applyBorder="1" applyAlignment="1">
      <alignment horizontal="center" vertical="top" wrapText="1"/>
      <protection/>
    </xf>
    <xf numFmtId="3" fontId="17" fillId="0" borderId="1" xfId="18" applyNumberFormat="1" applyFont="1" applyBorder="1" applyAlignment="1">
      <alignment horizontal="center" vertical="top" wrapText="1"/>
      <protection/>
    </xf>
    <xf numFmtId="0" fontId="7" fillId="0" borderId="5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1" xfId="18" applyFont="1" applyFill="1" applyBorder="1" applyAlignment="1">
      <alignment horizontal="left" vertical="top" wrapText="1"/>
      <protection/>
    </xf>
    <xf numFmtId="0" fontId="7" fillId="0" borderId="9" xfId="18" applyFont="1" applyFill="1" applyBorder="1" applyAlignment="1">
      <alignment horizontal="left" vertical="top" wrapText="1"/>
      <protection/>
    </xf>
    <xf numFmtId="0" fontId="7" fillId="0" borderId="3" xfId="18" applyFont="1" applyFill="1" applyBorder="1" applyAlignment="1">
      <alignment horizontal="left" vertical="top" wrapText="1"/>
      <protection/>
    </xf>
    <xf numFmtId="0" fontId="12" fillId="0" borderId="5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7" fillId="0" borderId="5" xfId="0" applyFont="1" applyFill="1" applyBorder="1" applyAlignment="1">
      <alignment horizontal="left" vertical="top" wrapText="1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Отчет об исполнении целевой программы на 01.01.10" xfId="19"/>
    <cellStyle name="Обычный_Результаты оценки эффективности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3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33.75390625" style="0" customWidth="1"/>
    <col min="2" max="3" width="9.875" style="0" bestFit="1" customWidth="1"/>
    <col min="5" max="5" width="10.75390625" style="0" customWidth="1"/>
    <col min="6" max="6" width="13.375" style="0" bestFit="1" customWidth="1"/>
    <col min="7" max="7" width="13.375" style="0" customWidth="1"/>
    <col min="8" max="9" width="10.00390625" style="0" customWidth="1"/>
    <col min="10" max="10" width="20.125" style="0" customWidth="1"/>
  </cols>
  <sheetData>
    <row r="1" spans="1:10" ht="30.75" customHeight="1">
      <c r="A1" s="192" t="s">
        <v>152</v>
      </c>
      <c r="B1" s="192"/>
      <c r="C1" s="192"/>
      <c r="D1" s="192"/>
      <c r="E1" s="192"/>
      <c r="F1" s="192"/>
      <c r="G1" s="193"/>
      <c r="H1" s="193"/>
      <c r="I1" s="193"/>
      <c r="J1" s="193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>
      <c r="A3" s="194" t="s">
        <v>153</v>
      </c>
      <c r="B3" s="196" t="s">
        <v>166</v>
      </c>
      <c r="C3" s="196"/>
      <c r="D3" s="196"/>
      <c r="E3" s="197" t="s">
        <v>154</v>
      </c>
      <c r="F3" s="196" t="s">
        <v>155</v>
      </c>
      <c r="G3" s="196"/>
      <c r="H3" s="196" t="s">
        <v>156</v>
      </c>
      <c r="I3" s="196" t="s">
        <v>157</v>
      </c>
      <c r="J3" s="196" t="s">
        <v>158</v>
      </c>
    </row>
    <row r="4" spans="1:10" ht="42.75" customHeight="1">
      <c r="A4" s="195"/>
      <c r="B4" s="50" t="s">
        <v>159</v>
      </c>
      <c r="C4" s="50" t="s">
        <v>160</v>
      </c>
      <c r="D4" s="50" t="s">
        <v>161</v>
      </c>
      <c r="E4" s="198"/>
      <c r="F4" s="50" t="s">
        <v>159</v>
      </c>
      <c r="G4" s="50" t="s">
        <v>160</v>
      </c>
      <c r="H4" s="196"/>
      <c r="I4" s="196"/>
      <c r="J4" s="196"/>
    </row>
    <row r="5" spans="1:10" ht="12.75">
      <c r="A5" s="51">
        <v>1</v>
      </c>
      <c r="B5" s="51">
        <v>2</v>
      </c>
      <c r="C5" s="51">
        <v>3</v>
      </c>
      <c r="D5" s="51" t="s">
        <v>162</v>
      </c>
      <c r="E5" s="51" t="s">
        <v>163</v>
      </c>
      <c r="F5" s="51">
        <v>6</v>
      </c>
      <c r="G5" s="51">
        <v>7</v>
      </c>
      <c r="H5" s="51" t="s">
        <v>164</v>
      </c>
      <c r="I5" s="51" t="s">
        <v>165</v>
      </c>
      <c r="J5" s="51">
        <v>10</v>
      </c>
    </row>
    <row r="6" spans="1:10" ht="12.75">
      <c r="A6" s="182" t="s">
        <v>167</v>
      </c>
      <c r="B6" s="183"/>
      <c r="C6" s="183"/>
      <c r="D6" s="183"/>
      <c r="E6" s="183"/>
      <c r="F6" s="183"/>
      <c r="G6" s="183"/>
      <c r="H6" s="183"/>
      <c r="I6" s="183"/>
      <c r="J6" s="184"/>
    </row>
    <row r="7" spans="1:10" ht="12.75">
      <c r="A7" s="185" t="s">
        <v>445</v>
      </c>
      <c r="B7" s="186"/>
      <c r="C7" s="186"/>
      <c r="D7" s="186"/>
      <c r="E7" s="186"/>
      <c r="F7" s="186"/>
      <c r="G7" s="186"/>
      <c r="H7" s="186"/>
      <c r="I7" s="186"/>
      <c r="J7" s="187"/>
    </row>
    <row r="8" spans="1:10" ht="38.25">
      <c r="A8" s="20" t="s">
        <v>411</v>
      </c>
      <c r="B8" s="57">
        <v>6</v>
      </c>
      <c r="C8" s="57">
        <v>6</v>
      </c>
      <c r="D8" s="57">
        <f aca="true" t="shared" si="0" ref="D8:D18">C8-B8</f>
        <v>0</v>
      </c>
      <c r="E8" s="58">
        <f aca="true" t="shared" si="1" ref="E8:E18">C8/B8</f>
        <v>1</v>
      </c>
      <c r="F8" s="6">
        <v>250000</v>
      </c>
      <c r="G8" s="6">
        <v>250000</v>
      </c>
      <c r="H8" s="58">
        <f>G8/F8</f>
        <v>1</v>
      </c>
      <c r="I8" s="6"/>
      <c r="J8" s="6"/>
    </row>
    <row r="9" spans="1:10" ht="38.25">
      <c r="A9" s="62" t="s">
        <v>412</v>
      </c>
      <c r="B9" s="57">
        <v>1011</v>
      </c>
      <c r="C9" s="57">
        <v>1011</v>
      </c>
      <c r="D9" s="57">
        <f t="shared" si="0"/>
        <v>0</v>
      </c>
      <c r="E9" s="58">
        <f t="shared" si="1"/>
        <v>1</v>
      </c>
      <c r="F9" s="6">
        <v>200000</v>
      </c>
      <c r="G9" s="22">
        <v>199999.95</v>
      </c>
      <c r="H9" s="58">
        <f aca="true" t="shared" si="2" ref="H9:H33">G9/F9</f>
        <v>0.9999997500000001</v>
      </c>
      <c r="I9" s="6"/>
      <c r="J9" s="6"/>
    </row>
    <row r="10" spans="1:10" ht="51">
      <c r="A10" s="77" t="s">
        <v>413</v>
      </c>
      <c r="B10" s="57">
        <v>1</v>
      </c>
      <c r="C10" s="57">
        <v>1</v>
      </c>
      <c r="D10" s="57">
        <f t="shared" si="0"/>
        <v>0</v>
      </c>
      <c r="E10" s="58">
        <f t="shared" si="1"/>
        <v>1</v>
      </c>
      <c r="F10" s="6">
        <v>1000000</v>
      </c>
      <c r="G10" s="6">
        <v>1000000</v>
      </c>
      <c r="H10" s="58">
        <f t="shared" si="2"/>
        <v>1</v>
      </c>
      <c r="I10" s="6"/>
      <c r="J10" s="6"/>
    </row>
    <row r="11" spans="1:10" ht="39" customHeight="1">
      <c r="A11" s="77" t="s">
        <v>414</v>
      </c>
      <c r="B11" s="57">
        <v>2</v>
      </c>
      <c r="C11" s="57">
        <v>2</v>
      </c>
      <c r="D11" s="57">
        <f t="shared" si="0"/>
        <v>0</v>
      </c>
      <c r="E11" s="58">
        <f t="shared" si="1"/>
        <v>1</v>
      </c>
      <c r="F11" s="6">
        <v>102990</v>
      </c>
      <c r="G11" s="6">
        <v>102990</v>
      </c>
      <c r="H11" s="58">
        <f t="shared" si="2"/>
        <v>1</v>
      </c>
      <c r="I11" s="6"/>
      <c r="J11" s="6"/>
    </row>
    <row r="12" spans="1:10" ht="38.25">
      <c r="A12" s="77" t="s">
        <v>415</v>
      </c>
      <c r="B12" s="57">
        <v>2</v>
      </c>
      <c r="C12" s="57">
        <v>2</v>
      </c>
      <c r="D12" s="57">
        <f t="shared" si="0"/>
        <v>0</v>
      </c>
      <c r="E12" s="58">
        <f t="shared" si="1"/>
        <v>1</v>
      </c>
      <c r="F12" s="6">
        <v>49320</v>
      </c>
      <c r="G12" s="6">
        <v>49320</v>
      </c>
      <c r="H12" s="58">
        <f t="shared" si="2"/>
        <v>1</v>
      </c>
      <c r="I12" s="6"/>
      <c r="J12" s="6"/>
    </row>
    <row r="13" spans="1:10" ht="51">
      <c r="A13" s="62" t="s">
        <v>416</v>
      </c>
      <c r="B13" s="57">
        <v>100</v>
      </c>
      <c r="C13" s="57">
        <v>100</v>
      </c>
      <c r="D13" s="57">
        <f t="shared" si="0"/>
        <v>0</v>
      </c>
      <c r="E13" s="58">
        <f t="shared" si="1"/>
        <v>1</v>
      </c>
      <c r="F13" s="6">
        <v>150000</v>
      </c>
      <c r="G13" s="6">
        <v>150000</v>
      </c>
      <c r="H13" s="58">
        <f t="shared" si="2"/>
        <v>1</v>
      </c>
      <c r="I13" s="6"/>
      <c r="J13" s="6"/>
    </row>
    <row r="14" spans="1:10" ht="102">
      <c r="A14" s="62" t="s">
        <v>417</v>
      </c>
      <c r="B14" s="57">
        <v>42</v>
      </c>
      <c r="C14" s="57">
        <v>42</v>
      </c>
      <c r="D14" s="57">
        <f t="shared" si="0"/>
        <v>0</v>
      </c>
      <c r="E14" s="58">
        <f t="shared" si="1"/>
        <v>1</v>
      </c>
      <c r="F14" s="6">
        <v>17000</v>
      </c>
      <c r="G14" s="6">
        <v>17000</v>
      </c>
      <c r="H14" s="58">
        <f t="shared" si="2"/>
        <v>1</v>
      </c>
      <c r="I14" s="6"/>
      <c r="J14" s="6"/>
    </row>
    <row r="15" spans="1:10" ht="63.75">
      <c r="A15" s="8" t="s">
        <v>108</v>
      </c>
      <c r="B15" s="57">
        <v>3</v>
      </c>
      <c r="C15" s="57">
        <v>3</v>
      </c>
      <c r="D15" s="57">
        <f t="shared" si="0"/>
        <v>0</v>
      </c>
      <c r="E15" s="58">
        <f t="shared" si="1"/>
        <v>1</v>
      </c>
      <c r="F15" s="6">
        <v>100000</v>
      </c>
      <c r="G15" s="6">
        <v>100000</v>
      </c>
      <c r="H15" s="58">
        <f t="shared" si="2"/>
        <v>1</v>
      </c>
      <c r="I15" s="6"/>
      <c r="J15" s="6"/>
    </row>
    <row r="16" spans="1:10" ht="114.75">
      <c r="A16" s="20" t="s">
        <v>109</v>
      </c>
      <c r="B16" s="57">
        <v>23</v>
      </c>
      <c r="C16" s="57">
        <v>23</v>
      </c>
      <c r="D16" s="57">
        <f t="shared" si="0"/>
        <v>0</v>
      </c>
      <c r="E16" s="58">
        <f t="shared" si="1"/>
        <v>1</v>
      </c>
      <c r="F16" s="6">
        <v>35600</v>
      </c>
      <c r="G16" s="6">
        <v>35600</v>
      </c>
      <c r="H16" s="58">
        <f t="shared" si="2"/>
        <v>1</v>
      </c>
      <c r="I16" s="6"/>
      <c r="J16" s="6"/>
    </row>
    <row r="17" spans="1:10" ht="63.75">
      <c r="A17" s="20" t="s">
        <v>418</v>
      </c>
      <c r="B17" s="57">
        <v>2</v>
      </c>
      <c r="C17" s="57">
        <v>2</v>
      </c>
      <c r="D17" s="57">
        <f t="shared" si="0"/>
        <v>0</v>
      </c>
      <c r="E17" s="58">
        <f t="shared" si="1"/>
        <v>1</v>
      </c>
      <c r="F17" s="6">
        <v>63000</v>
      </c>
      <c r="G17" s="6">
        <v>63000</v>
      </c>
      <c r="H17" s="58">
        <f t="shared" si="2"/>
        <v>1</v>
      </c>
      <c r="I17" s="6"/>
      <c r="J17" s="6"/>
    </row>
    <row r="18" spans="1:10" ht="38.25">
      <c r="A18" s="8" t="s">
        <v>110</v>
      </c>
      <c r="B18" s="57">
        <v>4</v>
      </c>
      <c r="C18" s="57">
        <v>4</v>
      </c>
      <c r="D18" s="57">
        <f t="shared" si="0"/>
        <v>0</v>
      </c>
      <c r="E18" s="58">
        <f t="shared" si="1"/>
        <v>1</v>
      </c>
      <c r="F18" s="6">
        <v>150000</v>
      </c>
      <c r="G18" s="6">
        <v>150000</v>
      </c>
      <c r="H18" s="58">
        <f t="shared" si="2"/>
        <v>1</v>
      </c>
      <c r="I18" s="6"/>
      <c r="J18" s="6"/>
    </row>
    <row r="19" spans="1:10" ht="51">
      <c r="A19" s="20" t="s">
        <v>111</v>
      </c>
      <c r="B19" s="57">
        <v>60</v>
      </c>
      <c r="C19" s="57">
        <v>60</v>
      </c>
      <c r="D19" s="57">
        <f aca="true" t="shared" si="3" ref="D19:D33">C19-B19</f>
        <v>0</v>
      </c>
      <c r="E19" s="58">
        <f aca="true" t="shared" si="4" ref="E19:E33">C19/B19</f>
        <v>1</v>
      </c>
      <c r="F19" s="6">
        <v>345000</v>
      </c>
      <c r="G19" s="6">
        <v>345000</v>
      </c>
      <c r="H19" s="58">
        <f t="shared" si="2"/>
        <v>1</v>
      </c>
      <c r="I19" s="6"/>
      <c r="J19" s="6"/>
    </row>
    <row r="20" spans="1:10" ht="51">
      <c r="A20" s="8" t="s">
        <v>112</v>
      </c>
      <c r="B20" s="57">
        <v>4</v>
      </c>
      <c r="C20" s="57">
        <v>4</v>
      </c>
      <c r="D20" s="57">
        <f t="shared" si="3"/>
        <v>0</v>
      </c>
      <c r="E20" s="58">
        <f t="shared" si="4"/>
        <v>1</v>
      </c>
      <c r="F20" s="6">
        <v>26840</v>
      </c>
      <c r="G20" s="6">
        <v>26840</v>
      </c>
      <c r="H20" s="58">
        <f t="shared" si="2"/>
        <v>1</v>
      </c>
      <c r="I20" s="6"/>
      <c r="J20" s="6"/>
    </row>
    <row r="21" spans="1:10" ht="63.75">
      <c r="A21" s="8" t="s">
        <v>113</v>
      </c>
      <c r="B21" s="57">
        <v>19</v>
      </c>
      <c r="C21" s="57">
        <v>19</v>
      </c>
      <c r="D21" s="57">
        <f t="shared" si="3"/>
        <v>0</v>
      </c>
      <c r="E21" s="58">
        <f t="shared" si="4"/>
        <v>1</v>
      </c>
      <c r="F21" s="6">
        <v>43170</v>
      </c>
      <c r="G21" s="22">
        <v>38006.82</v>
      </c>
      <c r="H21" s="58">
        <f t="shared" si="2"/>
        <v>0.8803988881167477</v>
      </c>
      <c r="I21" s="6"/>
      <c r="J21" s="63" t="s">
        <v>419</v>
      </c>
    </row>
    <row r="22" spans="1:10" ht="51">
      <c r="A22" s="8" t="s">
        <v>421</v>
      </c>
      <c r="B22" s="57">
        <v>3</v>
      </c>
      <c r="C22" s="57">
        <v>3</v>
      </c>
      <c r="D22" s="57">
        <f t="shared" si="3"/>
        <v>0</v>
      </c>
      <c r="E22" s="58">
        <f t="shared" si="4"/>
        <v>1</v>
      </c>
      <c r="F22" s="6">
        <v>80000</v>
      </c>
      <c r="G22" s="22">
        <v>79587.99</v>
      </c>
      <c r="H22" s="58">
        <f t="shared" si="2"/>
        <v>0.9948498750000001</v>
      </c>
      <c r="I22" s="6"/>
      <c r="J22" s="63" t="s">
        <v>420</v>
      </c>
    </row>
    <row r="23" spans="1:10" ht="25.5">
      <c r="A23" s="8" t="s">
        <v>422</v>
      </c>
      <c r="B23" s="57">
        <v>3</v>
      </c>
      <c r="C23" s="57">
        <v>3</v>
      </c>
      <c r="D23" s="57">
        <f t="shared" si="3"/>
        <v>0</v>
      </c>
      <c r="E23" s="58">
        <f t="shared" si="4"/>
        <v>1</v>
      </c>
      <c r="F23" s="6">
        <v>150000</v>
      </c>
      <c r="G23" s="6">
        <v>150000</v>
      </c>
      <c r="H23" s="58">
        <f t="shared" si="2"/>
        <v>1</v>
      </c>
      <c r="I23" s="6"/>
      <c r="J23" s="6"/>
    </row>
    <row r="24" spans="1:10" ht="50.25" customHeight="1">
      <c r="A24" s="8" t="s">
        <v>423</v>
      </c>
      <c r="B24" s="57">
        <v>3</v>
      </c>
      <c r="C24" s="57">
        <v>3</v>
      </c>
      <c r="D24" s="57">
        <f t="shared" si="3"/>
        <v>0</v>
      </c>
      <c r="E24" s="58">
        <f t="shared" si="4"/>
        <v>1</v>
      </c>
      <c r="F24" s="6">
        <v>100000</v>
      </c>
      <c r="G24" s="6">
        <v>100000</v>
      </c>
      <c r="H24" s="58">
        <f t="shared" si="2"/>
        <v>1</v>
      </c>
      <c r="I24" s="6"/>
      <c r="J24" s="6"/>
    </row>
    <row r="25" spans="1:10" ht="65.25" customHeight="1">
      <c r="A25" s="8" t="s">
        <v>424</v>
      </c>
      <c r="B25" s="57">
        <v>220</v>
      </c>
      <c r="C25" s="57">
        <v>220</v>
      </c>
      <c r="D25" s="57">
        <f t="shared" si="3"/>
        <v>0</v>
      </c>
      <c r="E25" s="58">
        <f t="shared" si="4"/>
        <v>1</v>
      </c>
      <c r="F25" s="6">
        <v>30680</v>
      </c>
      <c r="G25" s="6">
        <v>30680</v>
      </c>
      <c r="H25" s="58">
        <f t="shared" si="2"/>
        <v>1</v>
      </c>
      <c r="I25" s="6"/>
      <c r="J25" s="6"/>
    </row>
    <row r="26" spans="1:10" ht="25.5">
      <c r="A26" s="8" t="s">
        <v>425</v>
      </c>
      <c r="B26" s="57">
        <v>30</v>
      </c>
      <c r="C26" s="57">
        <v>30</v>
      </c>
      <c r="D26" s="57">
        <f t="shared" si="3"/>
        <v>0</v>
      </c>
      <c r="E26" s="58">
        <f t="shared" si="4"/>
        <v>1</v>
      </c>
      <c r="F26" s="6">
        <v>180000</v>
      </c>
      <c r="G26" s="6">
        <v>180000</v>
      </c>
      <c r="H26" s="58">
        <f t="shared" si="2"/>
        <v>1</v>
      </c>
      <c r="I26" s="6"/>
      <c r="J26" s="6"/>
    </row>
    <row r="27" spans="1:10" ht="25.5">
      <c r="A27" s="8" t="s">
        <v>426</v>
      </c>
      <c r="B27" s="57">
        <v>115</v>
      </c>
      <c r="C27" s="57">
        <v>115</v>
      </c>
      <c r="D27" s="57">
        <f t="shared" si="3"/>
        <v>0</v>
      </c>
      <c r="E27" s="58">
        <f t="shared" si="4"/>
        <v>1</v>
      </c>
      <c r="F27" s="6">
        <v>160000</v>
      </c>
      <c r="G27" s="6">
        <v>160000</v>
      </c>
      <c r="H27" s="58">
        <f t="shared" si="2"/>
        <v>1</v>
      </c>
      <c r="I27" s="6"/>
      <c r="J27" s="6"/>
    </row>
    <row r="28" spans="1:10" ht="51">
      <c r="A28" s="8" t="s">
        <v>427</v>
      </c>
      <c r="B28" s="57">
        <v>7</v>
      </c>
      <c r="C28" s="57">
        <v>7</v>
      </c>
      <c r="D28" s="57">
        <f t="shared" si="3"/>
        <v>0</v>
      </c>
      <c r="E28" s="58">
        <f t="shared" si="4"/>
        <v>1</v>
      </c>
      <c r="F28" s="6">
        <v>210000</v>
      </c>
      <c r="G28" s="6">
        <v>210000</v>
      </c>
      <c r="H28" s="58">
        <f t="shared" si="2"/>
        <v>1</v>
      </c>
      <c r="I28" s="6"/>
      <c r="J28" s="6"/>
    </row>
    <row r="29" spans="1:10" ht="25.5">
      <c r="A29" s="8" t="s">
        <v>428</v>
      </c>
      <c r="B29" s="57">
        <v>4</v>
      </c>
      <c r="C29" s="57">
        <v>4</v>
      </c>
      <c r="D29" s="57">
        <f t="shared" si="3"/>
        <v>0</v>
      </c>
      <c r="E29" s="58">
        <f t="shared" si="4"/>
        <v>1</v>
      </c>
      <c r="F29" s="6">
        <v>40000</v>
      </c>
      <c r="G29" s="6">
        <v>40000</v>
      </c>
      <c r="H29" s="58">
        <f t="shared" si="2"/>
        <v>1</v>
      </c>
      <c r="I29" s="6"/>
      <c r="J29" s="6"/>
    </row>
    <row r="30" spans="1:10" ht="89.25">
      <c r="A30" s="8" t="s">
        <v>429</v>
      </c>
      <c r="B30" s="57">
        <v>64</v>
      </c>
      <c r="C30" s="57">
        <v>67</v>
      </c>
      <c r="D30" s="57">
        <f t="shared" si="3"/>
        <v>3</v>
      </c>
      <c r="E30" s="58">
        <f t="shared" si="4"/>
        <v>1.046875</v>
      </c>
      <c r="F30" s="6">
        <v>400000</v>
      </c>
      <c r="G30" s="22">
        <v>399905.5</v>
      </c>
      <c r="H30" s="58">
        <f t="shared" si="2"/>
        <v>0.99976375</v>
      </c>
      <c r="I30" s="6"/>
      <c r="J30" s="6"/>
    </row>
    <row r="31" spans="1:10" ht="51">
      <c r="A31" s="8" t="s">
        <v>430</v>
      </c>
      <c r="B31" s="57">
        <v>37</v>
      </c>
      <c r="C31" s="57">
        <v>38</v>
      </c>
      <c r="D31" s="57">
        <f t="shared" si="3"/>
        <v>1</v>
      </c>
      <c r="E31" s="58">
        <f t="shared" si="4"/>
        <v>1.027027027027027</v>
      </c>
      <c r="F31" s="6">
        <v>330000</v>
      </c>
      <c r="G31" s="22">
        <v>329926.2</v>
      </c>
      <c r="H31" s="58">
        <f t="shared" si="2"/>
        <v>0.9997763636363637</v>
      </c>
      <c r="I31" s="6"/>
      <c r="J31" s="6"/>
    </row>
    <row r="32" spans="1:10" ht="63.75">
      <c r="A32" s="8" t="s">
        <v>431</v>
      </c>
      <c r="B32" s="57">
        <v>350</v>
      </c>
      <c r="C32" s="57">
        <v>360</v>
      </c>
      <c r="D32" s="57">
        <f t="shared" si="3"/>
        <v>10</v>
      </c>
      <c r="E32" s="58">
        <f t="shared" si="4"/>
        <v>1.0285714285714285</v>
      </c>
      <c r="F32" s="6">
        <v>80000</v>
      </c>
      <c r="G32" s="22">
        <v>79968</v>
      </c>
      <c r="H32" s="58">
        <f t="shared" si="2"/>
        <v>0.9996</v>
      </c>
      <c r="I32" s="6"/>
      <c r="J32" s="6"/>
    </row>
    <row r="33" spans="1:10" ht="38.25">
      <c r="A33" s="8" t="s">
        <v>372</v>
      </c>
      <c r="B33" s="6">
        <v>6</v>
      </c>
      <c r="C33" s="6">
        <v>6</v>
      </c>
      <c r="D33" s="6">
        <f t="shared" si="3"/>
        <v>0</v>
      </c>
      <c r="E33" s="58">
        <f t="shared" si="4"/>
        <v>1</v>
      </c>
      <c r="F33" s="6">
        <v>100000</v>
      </c>
      <c r="G33" s="6">
        <v>100000</v>
      </c>
      <c r="H33" s="58">
        <f t="shared" si="2"/>
        <v>1</v>
      </c>
      <c r="I33" s="6"/>
      <c r="J33" s="6"/>
    </row>
    <row r="34" spans="1:10" ht="25.5">
      <c r="A34" s="55" t="s">
        <v>107</v>
      </c>
      <c r="B34" s="6"/>
      <c r="C34" s="6"/>
      <c r="D34" s="6"/>
      <c r="E34" s="65"/>
      <c r="F34" s="58">
        <f>F35/F506</f>
        <v>0.03318797995454743</v>
      </c>
      <c r="G34" s="58">
        <f>G35/G506</f>
        <v>0.03548228604802311</v>
      </c>
      <c r="H34" s="58"/>
      <c r="I34" s="6"/>
      <c r="J34" s="6"/>
    </row>
    <row r="35" spans="1:10" ht="12.75">
      <c r="A35" s="9" t="s">
        <v>168</v>
      </c>
      <c r="B35" s="10">
        <f>SUM(B8:B33)</f>
        <v>2121</v>
      </c>
      <c r="C35" s="10">
        <f>SUM(C8:C33)</f>
        <v>2135</v>
      </c>
      <c r="D35" s="10">
        <f>SUM(D8:D33)</f>
        <v>14</v>
      </c>
      <c r="E35" s="64">
        <f>SUM(E8:E33)/26</f>
        <v>1.0039412867537867</v>
      </c>
      <c r="F35" s="10">
        <f>SUM(F8:F33)</f>
        <v>4393600</v>
      </c>
      <c r="G35" s="10">
        <f>SUM(G8:G33)</f>
        <v>4387824.46</v>
      </c>
      <c r="H35" s="64">
        <f>SUM(H8:H33)/26</f>
        <v>0.9951687933366582</v>
      </c>
      <c r="I35" s="64">
        <f>E35/H35</f>
        <v>1.0088150808946847</v>
      </c>
      <c r="J35" s="10"/>
    </row>
    <row r="36" spans="1:10" ht="24" customHeight="1">
      <c r="A36" s="188" t="s">
        <v>446</v>
      </c>
      <c r="B36" s="189"/>
      <c r="C36" s="189"/>
      <c r="D36" s="189"/>
      <c r="E36" s="189"/>
      <c r="F36" s="189"/>
      <c r="G36" s="189"/>
      <c r="H36" s="189"/>
      <c r="I36" s="189"/>
      <c r="J36" s="189"/>
    </row>
    <row r="37" spans="1:10" ht="12.75">
      <c r="A37" s="28" t="s">
        <v>510</v>
      </c>
      <c r="B37" s="28"/>
      <c r="C37" s="28"/>
      <c r="D37" s="28"/>
      <c r="E37" s="52"/>
      <c r="F37" s="28"/>
      <c r="G37" s="28"/>
      <c r="H37" s="28"/>
      <c r="I37" s="28"/>
      <c r="J37" s="28"/>
    </row>
    <row r="38" spans="1:10" ht="39.75" customHeight="1">
      <c r="A38" s="20" t="s">
        <v>20</v>
      </c>
      <c r="B38" s="6">
        <v>15</v>
      </c>
      <c r="C38" s="6">
        <v>15</v>
      </c>
      <c r="D38" s="6">
        <f>C38-B38</f>
        <v>0</v>
      </c>
      <c r="E38" s="158">
        <f>C38/B38</f>
        <v>1</v>
      </c>
      <c r="F38" s="6">
        <v>2391840</v>
      </c>
      <c r="G38" s="6">
        <v>2391840</v>
      </c>
      <c r="H38" s="158">
        <f>G38/F38</f>
        <v>1</v>
      </c>
      <c r="I38" s="6"/>
      <c r="J38" s="159"/>
    </row>
    <row r="39" spans="1:10" ht="51">
      <c r="A39" s="20" t="s">
        <v>511</v>
      </c>
      <c r="B39" s="6">
        <v>30</v>
      </c>
      <c r="C39" s="6">
        <v>30</v>
      </c>
      <c r="D39" s="6">
        <f>C39-B39</f>
        <v>0</v>
      </c>
      <c r="E39" s="158">
        <f>C39/B39</f>
        <v>1</v>
      </c>
      <c r="F39" s="6">
        <v>5029200</v>
      </c>
      <c r="G39" s="6">
        <v>5029200</v>
      </c>
      <c r="H39" s="158">
        <f>G39/F39</f>
        <v>1</v>
      </c>
      <c r="I39" s="6"/>
      <c r="J39" s="159"/>
    </row>
    <row r="40" spans="1:10" ht="33.75">
      <c r="A40" s="20" t="s">
        <v>304</v>
      </c>
      <c r="B40" s="33">
        <v>711</v>
      </c>
      <c r="C40" s="33">
        <v>701</v>
      </c>
      <c r="D40" s="33">
        <v>10</v>
      </c>
      <c r="E40" s="58">
        <f>C40/B40</f>
        <v>0.9859353023909986</v>
      </c>
      <c r="F40" s="22">
        <v>4703105.69</v>
      </c>
      <c r="G40" s="160">
        <v>4573994.6</v>
      </c>
      <c r="H40" s="158">
        <f>G40/F40</f>
        <v>0.9725476953931689</v>
      </c>
      <c r="I40" s="6"/>
      <c r="J40" s="161" t="s">
        <v>35</v>
      </c>
    </row>
    <row r="41" spans="1:10" ht="12.75">
      <c r="A41" s="39" t="s">
        <v>508</v>
      </c>
      <c r="B41" s="31"/>
      <c r="C41" s="31"/>
      <c r="D41" s="31"/>
      <c r="E41" s="52"/>
      <c r="F41" s="31"/>
      <c r="G41" s="31"/>
      <c r="H41" s="31"/>
      <c r="I41" s="31"/>
      <c r="J41" s="31"/>
    </row>
    <row r="42" spans="1:10" ht="203.25" customHeight="1">
      <c r="A42" s="20" t="s">
        <v>464</v>
      </c>
      <c r="B42" s="6">
        <v>3592</v>
      </c>
      <c r="C42" s="6">
        <v>571</v>
      </c>
      <c r="D42" s="6">
        <f>C42-B42</f>
        <v>-3021</v>
      </c>
      <c r="E42" s="124">
        <f>C42/B42</f>
        <v>0.15896436525612473</v>
      </c>
      <c r="F42" s="6">
        <v>9110000</v>
      </c>
      <c r="G42" s="72">
        <v>5815957.66</v>
      </c>
      <c r="H42" s="124">
        <f>G42/F42</f>
        <v>0.6384146717892426</v>
      </c>
      <c r="I42" s="6"/>
      <c r="J42" s="85" t="s">
        <v>465</v>
      </c>
    </row>
    <row r="43" spans="1:10" ht="12.75">
      <c r="A43" s="39" t="s">
        <v>483</v>
      </c>
      <c r="B43" s="21"/>
      <c r="C43" s="21"/>
      <c r="D43" s="21"/>
      <c r="E43" s="52"/>
      <c r="F43" s="21"/>
      <c r="G43" s="21"/>
      <c r="H43" s="21"/>
      <c r="I43" s="21"/>
      <c r="J43" s="21"/>
    </row>
    <row r="44" spans="1:10" ht="25.5">
      <c r="A44" s="20" t="s">
        <v>304</v>
      </c>
      <c r="B44" s="116">
        <v>351</v>
      </c>
      <c r="C44" s="116">
        <v>351</v>
      </c>
      <c r="D44" s="116">
        <f>C44-B44</f>
        <v>0</v>
      </c>
      <c r="E44" s="124">
        <f>C44/B44</f>
        <v>1</v>
      </c>
      <c r="F44" s="22">
        <v>2546894.31</v>
      </c>
      <c r="G44" s="22">
        <v>2546894.31</v>
      </c>
      <c r="H44" s="124">
        <f>G44/F44</f>
        <v>1</v>
      </c>
      <c r="I44" s="22"/>
      <c r="J44" s="22"/>
    </row>
    <row r="45" spans="1:10" ht="25.5">
      <c r="A45" s="55" t="s">
        <v>107</v>
      </c>
      <c r="B45" s="22"/>
      <c r="C45" s="22"/>
      <c r="D45" s="22"/>
      <c r="E45" s="52"/>
      <c r="F45" s="66">
        <f>F46/F506</f>
        <v>0.17963507802674128</v>
      </c>
      <c r="G45" s="66">
        <f>G46/G506</f>
        <v>0.1646247157777018</v>
      </c>
      <c r="H45" s="22"/>
      <c r="I45" s="22"/>
      <c r="J45" s="22"/>
    </row>
    <row r="46" spans="1:10" ht="12.75">
      <c r="A46" s="9" t="s">
        <v>169</v>
      </c>
      <c r="B46" s="10">
        <f>SUM(B38:B44)</f>
        <v>4699</v>
      </c>
      <c r="C46" s="10">
        <f>SUM(C38:C44)</f>
        <v>1668</v>
      </c>
      <c r="D46" s="10">
        <f>C46-B46</f>
        <v>-3031</v>
      </c>
      <c r="E46" s="64">
        <f>SUM(E38:E44)/5</f>
        <v>0.8289799335294246</v>
      </c>
      <c r="F46" s="23">
        <f>SUM(F38:F44)</f>
        <v>23781040</v>
      </c>
      <c r="G46" s="23">
        <f>SUM(G38:G44)</f>
        <v>20357886.569999997</v>
      </c>
      <c r="H46" s="64">
        <f>G46/F46</f>
        <v>0.8560553520787988</v>
      </c>
      <c r="I46" s="64">
        <f>E46/H46</f>
        <v>0.9683718833325138</v>
      </c>
      <c r="J46" s="10"/>
    </row>
    <row r="47" spans="1:10" ht="12.75">
      <c r="A47" s="185" t="s">
        <v>447</v>
      </c>
      <c r="B47" s="190"/>
      <c r="C47" s="190"/>
      <c r="D47" s="190"/>
      <c r="E47" s="190"/>
      <c r="F47" s="190"/>
      <c r="G47" s="190"/>
      <c r="H47" s="190"/>
      <c r="I47" s="190"/>
      <c r="J47" s="191"/>
    </row>
    <row r="48" spans="1:10" ht="25.5">
      <c r="A48" s="36" t="s">
        <v>509</v>
      </c>
      <c r="B48" s="35"/>
      <c r="C48" s="35"/>
      <c r="D48" s="35"/>
      <c r="E48" s="52"/>
      <c r="F48" s="35"/>
      <c r="G48" s="35"/>
      <c r="H48" s="35"/>
      <c r="I48" s="35"/>
      <c r="J48" s="35"/>
    </row>
    <row r="49" spans="1:10" ht="12.75" customHeight="1">
      <c r="A49" s="20" t="s">
        <v>241</v>
      </c>
      <c r="B49" s="6">
        <v>1117</v>
      </c>
      <c r="C49" s="6">
        <v>1117</v>
      </c>
      <c r="D49" s="6">
        <f>C49-B49</f>
        <v>0</v>
      </c>
      <c r="E49" s="58">
        <f>C49/B49</f>
        <v>1</v>
      </c>
      <c r="F49" s="6">
        <v>810968</v>
      </c>
      <c r="G49" s="6">
        <v>810962</v>
      </c>
      <c r="H49" s="58">
        <f>G49/F49</f>
        <v>0.9999926014343352</v>
      </c>
      <c r="I49" s="6"/>
      <c r="J49" s="6"/>
    </row>
    <row r="50" spans="1:10" ht="25.5">
      <c r="A50" s="20" t="s">
        <v>218</v>
      </c>
      <c r="B50" s="6">
        <v>527</v>
      </c>
      <c r="C50" s="6">
        <v>527</v>
      </c>
      <c r="D50" s="6">
        <f>C50-B50</f>
        <v>0</v>
      </c>
      <c r="E50" s="58">
        <f>C50/B50</f>
        <v>1</v>
      </c>
      <c r="F50" s="6">
        <v>246377</v>
      </c>
      <c r="G50" s="6">
        <v>246377</v>
      </c>
      <c r="H50" s="58">
        <f>G50/F50</f>
        <v>1</v>
      </c>
      <c r="I50" s="6"/>
      <c r="J50" s="6"/>
    </row>
    <row r="51" spans="1:10" ht="12.75">
      <c r="A51" s="20" t="s">
        <v>134</v>
      </c>
      <c r="B51" s="6">
        <v>1274</v>
      </c>
      <c r="C51" s="6">
        <v>1274</v>
      </c>
      <c r="D51" s="6">
        <f>C51-B51</f>
        <v>0</v>
      </c>
      <c r="E51" s="58">
        <f>C51/B51</f>
        <v>1</v>
      </c>
      <c r="F51" s="6">
        <v>1465100</v>
      </c>
      <c r="G51" s="6">
        <v>1465100</v>
      </c>
      <c r="H51" s="58">
        <f>G51/F51</f>
        <v>1</v>
      </c>
      <c r="I51" s="6"/>
      <c r="J51" s="6"/>
    </row>
    <row r="52" spans="1:10" ht="12.75" customHeight="1">
      <c r="A52" s="29" t="s">
        <v>483</v>
      </c>
      <c r="B52" s="21"/>
      <c r="C52" s="21"/>
      <c r="D52" s="21"/>
      <c r="E52" s="52"/>
      <c r="F52" s="21"/>
      <c r="G52" s="21"/>
      <c r="H52" s="21"/>
      <c r="I52" s="21"/>
      <c r="J52" s="21"/>
    </row>
    <row r="53" spans="1:10" ht="25.5">
      <c r="A53" s="20" t="s">
        <v>228</v>
      </c>
      <c r="B53" s="6">
        <v>6</v>
      </c>
      <c r="C53" s="6">
        <v>6</v>
      </c>
      <c r="D53" s="6">
        <f>C53-B53</f>
        <v>0</v>
      </c>
      <c r="E53" s="58">
        <f>C53/B53</f>
        <v>1</v>
      </c>
      <c r="F53" s="22">
        <v>619458</v>
      </c>
      <c r="G53" s="22">
        <v>618766.84</v>
      </c>
      <c r="H53" s="58">
        <f>G53/F53</f>
        <v>0.9988842504253718</v>
      </c>
      <c r="I53" s="6"/>
      <c r="J53" s="142" t="s">
        <v>471</v>
      </c>
    </row>
    <row r="54" spans="1:10" ht="51">
      <c r="A54" s="20" t="s">
        <v>314</v>
      </c>
      <c r="B54" s="6">
        <v>2</v>
      </c>
      <c r="C54" s="6">
        <v>2</v>
      </c>
      <c r="D54" s="6">
        <f>C54-B54</f>
        <v>0</v>
      </c>
      <c r="E54" s="58">
        <f>C54/B54</f>
        <v>1</v>
      </c>
      <c r="F54" s="22">
        <v>140542</v>
      </c>
      <c r="G54" s="22">
        <v>140542</v>
      </c>
      <c r="H54" s="58">
        <f>G54/F54</f>
        <v>1</v>
      </c>
      <c r="I54" s="6"/>
      <c r="J54" s="6"/>
    </row>
    <row r="55" spans="1:10" ht="12.75" customHeight="1">
      <c r="A55" s="29" t="s">
        <v>512</v>
      </c>
      <c r="B55" s="21"/>
      <c r="C55" s="21"/>
      <c r="D55" s="6"/>
      <c r="E55" s="58"/>
      <c r="F55" s="21"/>
      <c r="G55" s="21"/>
      <c r="H55" s="21"/>
      <c r="I55" s="21"/>
      <c r="J55" s="21"/>
    </row>
    <row r="56" spans="1:10" ht="38.25">
      <c r="A56" s="8" t="s">
        <v>468</v>
      </c>
      <c r="B56" s="6">
        <v>18</v>
      </c>
      <c r="C56" s="6">
        <v>5</v>
      </c>
      <c r="D56" s="6">
        <f>C56-B56</f>
        <v>-13</v>
      </c>
      <c r="E56" s="58">
        <f>C56/B56</f>
        <v>0.2777777777777778</v>
      </c>
      <c r="F56" s="6">
        <v>2793696</v>
      </c>
      <c r="G56" s="22">
        <v>306974.4</v>
      </c>
      <c r="H56" s="58">
        <f>G56/F56</f>
        <v>0.10988110374213945</v>
      </c>
      <c r="I56" s="6"/>
      <c r="J56" s="141" t="s">
        <v>472</v>
      </c>
    </row>
    <row r="57" spans="1:10" ht="38.25">
      <c r="A57" s="20" t="s">
        <v>469</v>
      </c>
      <c r="B57" s="6">
        <v>180</v>
      </c>
      <c r="C57" s="6">
        <v>180</v>
      </c>
      <c r="D57" s="6">
        <f>C57-B57</f>
        <v>0</v>
      </c>
      <c r="E57" s="58">
        <f>C57/B57</f>
        <v>1</v>
      </c>
      <c r="F57" s="6">
        <v>281744</v>
      </c>
      <c r="G57" s="22">
        <v>280603.88</v>
      </c>
      <c r="H57" s="58">
        <f>G57/F57</f>
        <v>0.995953347719916</v>
      </c>
      <c r="I57" s="6"/>
      <c r="J57" s="141" t="s">
        <v>470</v>
      </c>
    </row>
    <row r="58" spans="1:10" ht="25.5">
      <c r="A58" s="55" t="s">
        <v>107</v>
      </c>
      <c r="B58" s="6"/>
      <c r="C58" s="6"/>
      <c r="D58" s="6"/>
      <c r="E58" s="52"/>
      <c r="F58" s="66">
        <f>F59/F506</f>
        <v>0.0480256190671244</v>
      </c>
      <c r="G58" s="66">
        <f>G59/G506</f>
        <v>0.03128943225840155</v>
      </c>
      <c r="H58" s="6"/>
      <c r="I58" s="6"/>
      <c r="J58" s="6"/>
    </row>
    <row r="59" spans="1:10" ht="12.75">
      <c r="A59" s="9" t="s">
        <v>170</v>
      </c>
      <c r="B59" s="10">
        <f>SUM(B49:B57)</f>
        <v>3124</v>
      </c>
      <c r="C59" s="10">
        <f>SUM(C49:C57)</f>
        <v>3111</v>
      </c>
      <c r="D59" s="10">
        <f>C59-B59</f>
        <v>-13</v>
      </c>
      <c r="E59" s="64">
        <f>SUM(E49:E57)/7</f>
        <v>0.8968253968253969</v>
      </c>
      <c r="F59" s="23">
        <f>SUM(F49:F57)</f>
        <v>6357885</v>
      </c>
      <c r="G59" s="23">
        <f>SUM(G49:G57)</f>
        <v>3869326.1199999996</v>
      </c>
      <c r="H59" s="64">
        <f>G59/F59</f>
        <v>0.6085869939453136</v>
      </c>
      <c r="I59" s="64">
        <f>E59/H59</f>
        <v>1.473619064731416</v>
      </c>
      <c r="J59" s="10"/>
    </row>
    <row r="60" spans="1:10" ht="12.75">
      <c r="A60" s="185" t="s">
        <v>448</v>
      </c>
      <c r="B60" s="190"/>
      <c r="C60" s="190"/>
      <c r="D60" s="190"/>
      <c r="E60" s="190"/>
      <c r="F60" s="190"/>
      <c r="G60" s="190"/>
      <c r="H60" s="190"/>
      <c r="I60" s="190"/>
      <c r="J60" s="191"/>
    </row>
    <row r="61" spans="1:10" ht="12.75">
      <c r="A61" s="157" t="s">
        <v>249</v>
      </c>
      <c r="B61" s="35"/>
      <c r="C61" s="35"/>
      <c r="D61" s="35"/>
      <c r="E61" s="52"/>
      <c r="F61" s="35"/>
      <c r="G61" s="35"/>
      <c r="H61" s="35"/>
      <c r="I61" s="35"/>
      <c r="J61" s="35"/>
    </row>
    <row r="62" spans="1:10" ht="25.5">
      <c r="A62" s="168" t="s">
        <v>242</v>
      </c>
      <c r="B62" s="168"/>
      <c r="C62" s="168"/>
      <c r="D62" s="168"/>
      <c r="E62" s="168"/>
      <c r="F62" s="168"/>
      <c r="G62" s="168"/>
      <c r="H62" s="168"/>
      <c r="I62" s="168"/>
      <c r="J62" s="168"/>
    </row>
    <row r="63" spans="1:10" ht="12.75">
      <c r="A63" s="169" t="s">
        <v>243</v>
      </c>
      <c r="B63" s="169"/>
      <c r="C63" s="169"/>
      <c r="D63" s="169"/>
      <c r="E63" s="169"/>
      <c r="F63" s="169"/>
      <c r="G63" s="169"/>
      <c r="H63" s="169"/>
      <c r="I63" s="169"/>
      <c r="J63" s="169"/>
    </row>
    <row r="64" spans="1:10" ht="39" customHeight="1">
      <c r="A64" s="167" t="s">
        <v>262</v>
      </c>
      <c r="B64" s="3">
        <v>3251.6</v>
      </c>
      <c r="C64" s="3">
        <v>3251.6</v>
      </c>
      <c r="D64" s="72">
        <f aca="true" t="shared" si="5" ref="D64:D77">C64-B64</f>
        <v>0</v>
      </c>
      <c r="E64" s="88">
        <f>C64/B64</f>
        <v>1</v>
      </c>
      <c r="F64" s="87">
        <v>46043</v>
      </c>
      <c r="G64" s="72">
        <f>42205.68</f>
        <v>42205.68</v>
      </c>
      <c r="H64" s="88">
        <f aca="true" t="shared" si="6" ref="H64:H81">G64/F64</f>
        <v>0.9166579067393523</v>
      </c>
      <c r="I64" s="72"/>
      <c r="J64" s="150" t="s">
        <v>258</v>
      </c>
    </row>
    <row r="65" spans="1:10" ht="63.75">
      <c r="A65" s="24" t="s">
        <v>67</v>
      </c>
      <c r="B65" s="3">
        <v>1</v>
      </c>
      <c r="C65" s="3">
        <v>1</v>
      </c>
      <c r="D65" s="72">
        <f t="shared" si="5"/>
        <v>0</v>
      </c>
      <c r="E65" s="88">
        <f>C65/B65</f>
        <v>1</v>
      </c>
      <c r="F65" s="72">
        <v>3576.75</v>
      </c>
      <c r="G65" s="72">
        <v>3576.75</v>
      </c>
      <c r="H65" s="88">
        <f t="shared" si="6"/>
        <v>1</v>
      </c>
      <c r="I65" s="22"/>
      <c r="J65" s="22"/>
    </row>
    <row r="66" spans="1:10" ht="77.25" customHeight="1">
      <c r="A66" s="24" t="s">
        <v>263</v>
      </c>
      <c r="B66" s="3">
        <v>2297.51</v>
      </c>
      <c r="C66" s="3">
        <v>2198.49</v>
      </c>
      <c r="D66" s="3">
        <f t="shared" si="5"/>
        <v>-99.02000000000044</v>
      </c>
      <c r="E66" s="88">
        <f>C66/B66</f>
        <v>0.9569011669154865</v>
      </c>
      <c r="F66" s="87">
        <v>1096541</v>
      </c>
      <c r="G66" s="72">
        <v>1082643.93</v>
      </c>
      <c r="H66" s="88">
        <f t="shared" si="6"/>
        <v>0.9873264474378979</v>
      </c>
      <c r="I66" s="72"/>
      <c r="J66" s="150" t="s">
        <v>100</v>
      </c>
    </row>
    <row r="67" spans="1:10" ht="103.5" customHeight="1">
      <c r="A67" s="24" t="s">
        <v>68</v>
      </c>
      <c r="B67" s="3">
        <v>1</v>
      </c>
      <c r="C67" s="3">
        <v>1</v>
      </c>
      <c r="D67" s="3">
        <f t="shared" si="5"/>
        <v>0</v>
      </c>
      <c r="E67" s="88">
        <f>C67/B67</f>
        <v>1</v>
      </c>
      <c r="F67" s="72">
        <v>220696.72</v>
      </c>
      <c r="G67" s="72">
        <f>F67</f>
        <v>220696.72</v>
      </c>
      <c r="H67" s="88">
        <f t="shared" si="6"/>
        <v>1</v>
      </c>
      <c r="I67" s="22"/>
      <c r="J67" s="22"/>
    </row>
    <row r="68" spans="1:10" ht="90">
      <c r="A68" s="24" t="s">
        <v>264</v>
      </c>
      <c r="B68" s="3">
        <v>30.5</v>
      </c>
      <c r="C68" s="3">
        <v>8.5</v>
      </c>
      <c r="D68" s="3">
        <f t="shared" si="5"/>
        <v>-22</v>
      </c>
      <c r="E68" s="88">
        <f aca="true" t="shared" si="7" ref="E68:E76">B68/C68</f>
        <v>3.588235294117647</v>
      </c>
      <c r="F68" s="87">
        <v>23675</v>
      </c>
      <c r="G68" s="72">
        <f>11833.15</f>
        <v>11833.15</v>
      </c>
      <c r="H68" s="88">
        <f t="shared" si="6"/>
        <v>0.49981626187961986</v>
      </c>
      <c r="I68" s="72"/>
      <c r="J68" s="150" t="s">
        <v>261</v>
      </c>
    </row>
    <row r="69" spans="1:10" ht="89.25">
      <c r="A69" s="24" t="s">
        <v>265</v>
      </c>
      <c r="B69" s="3">
        <v>1</v>
      </c>
      <c r="C69" s="3">
        <v>1</v>
      </c>
      <c r="D69" s="3">
        <f t="shared" si="5"/>
        <v>0</v>
      </c>
      <c r="E69" s="88">
        <f t="shared" si="7"/>
        <v>1</v>
      </c>
      <c r="F69" s="72">
        <v>2686.47</v>
      </c>
      <c r="G69" s="72">
        <v>2686.47</v>
      </c>
      <c r="H69" s="88">
        <f t="shared" si="6"/>
        <v>1</v>
      </c>
      <c r="I69" s="72"/>
      <c r="J69" s="150"/>
    </row>
    <row r="70" spans="1:10" ht="90.75" customHeight="1">
      <c r="A70" s="24" t="s">
        <v>266</v>
      </c>
      <c r="B70" s="3">
        <f>56441.1+40833.6</f>
        <v>97274.7</v>
      </c>
      <c r="C70" s="3">
        <f>45709.72+35543.47</f>
        <v>81253.19</v>
      </c>
      <c r="D70" s="72">
        <f t="shared" si="5"/>
        <v>-16021.509999999995</v>
      </c>
      <c r="E70" s="88">
        <f t="shared" si="7"/>
        <v>1.1971800737915643</v>
      </c>
      <c r="F70" s="87">
        <v>4622080</v>
      </c>
      <c r="G70" s="72">
        <f>4255285.82</f>
        <v>4255285.82</v>
      </c>
      <c r="H70" s="88">
        <f t="shared" si="6"/>
        <v>0.9206430481514817</v>
      </c>
      <c r="I70" s="72"/>
      <c r="J70" s="150" t="s">
        <v>259</v>
      </c>
    </row>
    <row r="71" spans="1:10" ht="89.25">
      <c r="A71" s="24" t="s">
        <v>216</v>
      </c>
      <c r="B71" s="3">
        <v>1</v>
      </c>
      <c r="C71" s="3">
        <v>1</v>
      </c>
      <c r="D71" s="72">
        <f t="shared" si="5"/>
        <v>0</v>
      </c>
      <c r="E71" s="88">
        <f t="shared" si="7"/>
        <v>1</v>
      </c>
      <c r="F71" s="72">
        <v>216122.21</v>
      </c>
      <c r="G71" s="72">
        <f>F71</f>
        <v>216122.21</v>
      </c>
      <c r="H71" s="88">
        <f t="shared" si="6"/>
        <v>1</v>
      </c>
      <c r="I71" s="22"/>
      <c r="J71" s="22"/>
    </row>
    <row r="72" spans="1:10" ht="78.75">
      <c r="A72" s="24" t="s">
        <v>267</v>
      </c>
      <c r="B72" s="3">
        <v>2840.21</v>
      </c>
      <c r="C72" s="3">
        <v>1830.8</v>
      </c>
      <c r="D72" s="72">
        <f t="shared" si="5"/>
        <v>-1009.4100000000001</v>
      </c>
      <c r="E72" s="88">
        <f t="shared" si="7"/>
        <v>1.5513491369892944</v>
      </c>
      <c r="F72" s="87">
        <v>588964</v>
      </c>
      <c r="G72" s="72">
        <f>461397.56</f>
        <v>461397.56</v>
      </c>
      <c r="H72" s="88">
        <f t="shared" si="6"/>
        <v>0.7834053694283521</v>
      </c>
      <c r="I72" s="72"/>
      <c r="J72" s="150" t="s">
        <v>260</v>
      </c>
    </row>
    <row r="73" spans="1:10" ht="89.25">
      <c r="A73" s="24" t="s">
        <v>217</v>
      </c>
      <c r="B73" s="3">
        <v>1</v>
      </c>
      <c r="C73" s="3">
        <v>1</v>
      </c>
      <c r="D73" s="72">
        <f t="shared" si="5"/>
        <v>0</v>
      </c>
      <c r="E73" s="88">
        <f t="shared" si="7"/>
        <v>1</v>
      </c>
      <c r="F73" s="72">
        <v>48684.43</v>
      </c>
      <c r="G73" s="72">
        <v>48684.43</v>
      </c>
      <c r="H73" s="88">
        <f t="shared" si="6"/>
        <v>1</v>
      </c>
      <c r="I73" s="72"/>
      <c r="J73" s="2"/>
    </row>
    <row r="74" spans="1:10" ht="38.25">
      <c r="A74" s="24" t="s">
        <v>268</v>
      </c>
      <c r="B74" s="3">
        <v>136</v>
      </c>
      <c r="C74" s="3">
        <v>136</v>
      </c>
      <c r="D74" s="72">
        <f t="shared" si="5"/>
        <v>0</v>
      </c>
      <c r="E74" s="88">
        <f t="shared" si="7"/>
        <v>1</v>
      </c>
      <c r="F74" s="87">
        <v>50000</v>
      </c>
      <c r="G74" s="87">
        <v>50000</v>
      </c>
      <c r="H74" s="88">
        <f t="shared" si="6"/>
        <v>1</v>
      </c>
      <c r="I74" s="6"/>
      <c r="J74" s="6"/>
    </row>
    <row r="75" spans="1:10" ht="25.5">
      <c r="A75" s="24" t="s">
        <v>269</v>
      </c>
      <c r="B75" s="87">
        <v>20000</v>
      </c>
      <c r="C75" s="87">
        <v>20000</v>
      </c>
      <c r="D75" s="72">
        <f t="shared" si="5"/>
        <v>0</v>
      </c>
      <c r="E75" s="88">
        <f t="shared" si="7"/>
        <v>1</v>
      </c>
      <c r="F75" s="87">
        <v>169500</v>
      </c>
      <c r="G75" s="87">
        <v>169500</v>
      </c>
      <c r="H75" s="88">
        <f t="shared" si="6"/>
        <v>1</v>
      </c>
      <c r="I75" s="6"/>
      <c r="J75" s="6"/>
    </row>
    <row r="76" spans="1:10" ht="102">
      <c r="A76" s="24" t="s">
        <v>270</v>
      </c>
      <c r="B76" s="3">
        <v>3</v>
      </c>
      <c r="C76" s="3">
        <v>3</v>
      </c>
      <c r="D76" s="72">
        <f t="shared" si="5"/>
        <v>0</v>
      </c>
      <c r="E76" s="88">
        <f t="shared" si="7"/>
        <v>1</v>
      </c>
      <c r="F76" s="87">
        <v>6934000</v>
      </c>
      <c r="G76" s="87">
        <v>6934000</v>
      </c>
      <c r="H76" s="88">
        <f t="shared" si="6"/>
        <v>1</v>
      </c>
      <c r="I76" s="6"/>
      <c r="J76" s="6"/>
    </row>
    <row r="77" spans="1:10" ht="25.5" customHeight="1">
      <c r="A77" s="24" t="s">
        <v>271</v>
      </c>
      <c r="B77" s="3">
        <v>3</v>
      </c>
      <c r="C77" s="3">
        <v>0</v>
      </c>
      <c r="D77" s="72">
        <f t="shared" si="5"/>
        <v>-3</v>
      </c>
      <c r="E77" s="88">
        <v>0</v>
      </c>
      <c r="F77" s="87">
        <v>30000</v>
      </c>
      <c r="G77" s="87">
        <v>0</v>
      </c>
      <c r="H77" s="88">
        <f t="shared" si="6"/>
        <v>0</v>
      </c>
      <c r="I77" s="72"/>
      <c r="J77" s="150" t="s">
        <v>101</v>
      </c>
    </row>
    <row r="78" spans="1:10" ht="12.75">
      <c r="A78" s="40" t="s">
        <v>485</v>
      </c>
      <c r="B78" s="7"/>
      <c r="C78" s="7"/>
      <c r="D78" s="7"/>
      <c r="E78" s="65"/>
      <c r="F78" s="22"/>
      <c r="G78" s="7"/>
      <c r="H78" s="88"/>
      <c r="I78" s="7"/>
      <c r="J78" s="7"/>
    </row>
    <row r="79" spans="1:10" ht="38.25">
      <c r="A79" s="2" t="s">
        <v>319</v>
      </c>
      <c r="B79" s="97">
        <v>90</v>
      </c>
      <c r="C79" s="3">
        <v>90</v>
      </c>
      <c r="D79" s="97">
        <f>C79-B79</f>
        <v>0</v>
      </c>
      <c r="E79" s="88">
        <f>C79/B79</f>
        <v>1</v>
      </c>
      <c r="F79" s="7">
        <v>70167</v>
      </c>
      <c r="G79" s="7">
        <v>70167</v>
      </c>
      <c r="H79" s="88">
        <f t="shared" si="6"/>
        <v>1</v>
      </c>
      <c r="I79" s="7"/>
      <c r="J79" s="7"/>
    </row>
    <row r="80" spans="1:10" ht="12.75">
      <c r="A80" s="11" t="s">
        <v>52</v>
      </c>
      <c r="B80" s="7"/>
      <c r="C80" s="7"/>
      <c r="D80" s="7"/>
      <c r="E80" s="65"/>
      <c r="F80" s="7">
        <v>8007</v>
      </c>
      <c r="G80" s="7">
        <v>8007</v>
      </c>
      <c r="H80" s="88">
        <f t="shared" si="6"/>
        <v>1</v>
      </c>
      <c r="I80" s="7"/>
      <c r="J80" s="7"/>
    </row>
    <row r="81" spans="1:10" ht="12.75">
      <c r="A81" s="5" t="s">
        <v>53</v>
      </c>
      <c r="B81" s="7"/>
      <c r="C81" s="7"/>
      <c r="D81" s="7"/>
      <c r="E81" s="65"/>
      <c r="F81" s="7">
        <v>30700</v>
      </c>
      <c r="G81" s="7">
        <v>30700</v>
      </c>
      <c r="H81" s="88">
        <f t="shared" si="6"/>
        <v>1</v>
      </c>
      <c r="I81" s="7"/>
      <c r="J81" s="7"/>
    </row>
    <row r="82" spans="1:10" ht="51">
      <c r="A82" s="20" t="s">
        <v>283</v>
      </c>
      <c r="B82" s="93">
        <v>8</v>
      </c>
      <c r="C82" s="95">
        <v>8</v>
      </c>
      <c r="D82" s="93">
        <f>C82-B82</f>
        <v>0</v>
      </c>
      <c r="E82" s="71">
        <f>C82/B82</f>
        <v>1</v>
      </c>
      <c r="F82" s="7"/>
      <c r="G82" s="7"/>
      <c r="H82" s="7"/>
      <c r="I82" s="7"/>
      <c r="J82" s="7"/>
    </row>
    <row r="83" spans="1:10" ht="39" customHeight="1">
      <c r="A83" s="5" t="s">
        <v>320</v>
      </c>
      <c r="B83" s="7">
        <v>1200</v>
      </c>
      <c r="C83" s="7">
        <v>1873</v>
      </c>
      <c r="D83" s="7">
        <f>C83-B83</f>
        <v>673</v>
      </c>
      <c r="E83" s="58">
        <f>C83/B83</f>
        <v>1.5608333333333333</v>
      </c>
      <c r="F83" s="7"/>
      <c r="G83" s="7"/>
      <c r="H83" s="7"/>
      <c r="I83" s="7"/>
      <c r="J83" s="7"/>
    </row>
    <row r="84" spans="1:10" ht="12.75">
      <c r="A84" s="41" t="s">
        <v>507</v>
      </c>
      <c r="B84" s="7"/>
      <c r="C84" s="7"/>
      <c r="D84" s="7"/>
      <c r="E84" s="65"/>
      <c r="F84" s="7"/>
      <c r="G84" s="7"/>
      <c r="H84" s="7"/>
      <c r="I84" s="7"/>
      <c r="J84" s="7"/>
    </row>
    <row r="85" spans="1:10" ht="51">
      <c r="A85" s="5" t="s">
        <v>432</v>
      </c>
      <c r="B85" s="7">
        <v>8</v>
      </c>
      <c r="C85" s="7">
        <v>8</v>
      </c>
      <c r="D85" s="7">
        <f aca="true" t="shared" si="8" ref="D85:D90">C85-B85</f>
        <v>0</v>
      </c>
      <c r="E85" s="58">
        <f aca="true" t="shared" si="9" ref="E85:E90">C85/B85</f>
        <v>1</v>
      </c>
      <c r="F85" s="7">
        <v>8000</v>
      </c>
      <c r="G85" s="7">
        <v>8000</v>
      </c>
      <c r="H85" s="58">
        <f aca="true" t="shared" si="10" ref="H85:H97">G85/F85</f>
        <v>1</v>
      </c>
      <c r="I85" s="7"/>
      <c r="J85" s="7"/>
    </row>
    <row r="86" spans="1:10" ht="12.75">
      <c r="A86" s="11" t="s">
        <v>433</v>
      </c>
      <c r="B86" s="7">
        <v>8</v>
      </c>
      <c r="C86" s="7">
        <v>8</v>
      </c>
      <c r="D86" s="7">
        <f t="shared" si="8"/>
        <v>0</v>
      </c>
      <c r="E86" s="58">
        <f t="shared" si="9"/>
        <v>1</v>
      </c>
      <c r="F86" s="7">
        <v>20000</v>
      </c>
      <c r="G86" s="7">
        <v>20000</v>
      </c>
      <c r="H86" s="58">
        <f t="shared" si="10"/>
        <v>1</v>
      </c>
      <c r="I86" s="7"/>
      <c r="J86" s="7"/>
    </row>
    <row r="87" spans="1:10" ht="25.5">
      <c r="A87" s="11" t="s">
        <v>434</v>
      </c>
      <c r="B87" s="7">
        <v>8</v>
      </c>
      <c r="C87" s="7">
        <v>8</v>
      </c>
      <c r="D87" s="7">
        <f t="shared" si="8"/>
        <v>0</v>
      </c>
      <c r="E87" s="58">
        <f t="shared" si="9"/>
        <v>1</v>
      </c>
      <c r="F87" s="7">
        <v>8000</v>
      </c>
      <c r="G87" s="7">
        <v>8000</v>
      </c>
      <c r="H87" s="58">
        <f t="shared" si="10"/>
        <v>1</v>
      </c>
      <c r="I87" s="7"/>
      <c r="J87" s="7"/>
    </row>
    <row r="88" spans="1:10" ht="25.5">
      <c r="A88" s="5" t="s">
        <v>435</v>
      </c>
      <c r="B88" s="7">
        <v>8</v>
      </c>
      <c r="C88" s="7">
        <v>8</v>
      </c>
      <c r="D88" s="7">
        <f t="shared" si="8"/>
        <v>0</v>
      </c>
      <c r="E88" s="58">
        <f t="shared" si="9"/>
        <v>1</v>
      </c>
      <c r="F88" s="7">
        <v>30000</v>
      </c>
      <c r="G88" s="7">
        <v>30000</v>
      </c>
      <c r="H88" s="58">
        <f t="shared" si="10"/>
        <v>1</v>
      </c>
      <c r="I88" s="7"/>
      <c r="J88" s="7"/>
    </row>
    <row r="89" spans="1:10" ht="51">
      <c r="A89" s="5" t="s">
        <v>436</v>
      </c>
      <c r="B89" s="7">
        <v>9</v>
      </c>
      <c r="C89" s="7">
        <v>9</v>
      </c>
      <c r="D89" s="7">
        <f t="shared" si="8"/>
        <v>0</v>
      </c>
      <c r="E89" s="58">
        <f t="shared" si="9"/>
        <v>1</v>
      </c>
      <c r="F89" s="7">
        <v>18000</v>
      </c>
      <c r="G89" s="7">
        <v>18000</v>
      </c>
      <c r="H89" s="58">
        <f t="shared" si="10"/>
        <v>1</v>
      </c>
      <c r="I89" s="7"/>
      <c r="J89" s="7"/>
    </row>
    <row r="90" spans="1:10" ht="38.25">
      <c r="A90" s="5" t="s">
        <v>437</v>
      </c>
      <c r="B90" s="7">
        <v>2</v>
      </c>
      <c r="C90" s="7">
        <v>2</v>
      </c>
      <c r="D90" s="7">
        <f t="shared" si="8"/>
        <v>0</v>
      </c>
      <c r="E90" s="58">
        <f t="shared" si="9"/>
        <v>1</v>
      </c>
      <c r="F90" s="7">
        <v>34000</v>
      </c>
      <c r="G90" s="7">
        <v>34000</v>
      </c>
      <c r="H90" s="58">
        <f t="shared" si="10"/>
        <v>1</v>
      </c>
      <c r="I90" s="7"/>
      <c r="J90" s="7"/>
    </row>
    <row r="91" spans="1:10" ht="25.5">
      <c r="A91" s="41" t="s">
        <v>205</v>
      </c>
      <c r="B91" s="7"/>
      <c r="C91" s="7"/>
      <c r="D91" s="7"/>
      <c r="E91" s="58"/>
      <c r="F91" s="7"/>
      <c r="G91" s="7"/>
      <c r="H91" s="58"/>
      <c r="I91" s="7"/>
      <c r="J91" s="7"/>
    </row>
    <row r="92" spans="1:10" ht="51" customHeight="1">
      <c r="A92" s="5" t="s">
        <v>330</v>
      </c>
      <c r="B92" s="74">
        <v>100</v>
      </c>
      <c r="C92" s="74">
        <v>100</v>
      </c>
      <c r="D92" s="112">
        <f aca="true" t="shared" si="11" ref="D92:D97">C92-B92</f>
        <v>0</v>
      </c>
      <c r="E92" s="58">
        <f aca="true" t="shared" si="12" ref="E92:E97">C92/B92</f>
        <v>1</v>
      </c>
      <c r="F92" s="7">
        <v>3000</v>
      </c>
      <c r="G92" s="7">
        <v>3000</v>
      </c>
      <c r="H92" s="58">
        <f t="shared" si="10"/>
        <v>1</v>
      </c>
      <c r="I92" s="7"/>
      <c r="J92" s="7"/>
    </row>
    <row r="93" spans="1:10" ht="38.25">
      <c r="A93" s="5" t="s">
        <v>331</v>
      </c>
      <c r="B93" s="95">
        <v>4</v>
      </c>
      <c r="C93" s="95">
        <v>4</v>
      </c>
      <c r="D93" s="112">
        <f t="shared" si="11"/>
        <v>0</v>
      </c>
      <c r="E93" s="58">
        <f t="shared" si="12"/>
        <v>1</v>
      </c>
      <c r="F93" s="7">
        <v>9000</v>
      </c>
      <c r="G93" s="7">
        <v>9000</v>
      </c>
      <c r="H93" s="58">
        <f t="shared" si="10"/>
        <v>1</v>
      </c>
      <c r="I93" s="7"/>
      <c r="J93" s="7"/>
    </row>
    <row r="94" spans="1:10" ht="38.25">
      <c r="A94" s="5" t="s">
        <v>332</v>
      </c>
      <c r="B94" s="95">
        <v>10</v>
      </c>
      <c r="C94" s="95">
        <v>10</v>
      </c>
      <c r="D94" s="112">
        <f t="shared" si="11"/>
        <v>0</v>
      </c>
      <c r="E94" s="58">
        <f t="shared" si="12"/>
        <v>1</v>
      </c>
      <c r="F94" s="7">
        <v>28000</v>
      </c>
      <c r="G94" s="7">
        <v>28000</v>
      </c>
      <c r="H94" s="58">
        <f t="shared" si="10"/>
        <v>1</v>
      </c>
      <c r="I94" s="7"/>
      <c r="J94" s="7"/>
    </row>
    <row r="95" spans="1:10" ht="26.25" customHeight="1">
      <c r="A95" s="5" t="s">
        <v>333</v>
      </c>
      <c r="B95" s="95">
        <v>300</v>
      </c>
      <c r="C95" s="95">
        <v>500</v>
      </c>
      <c r="D95" s="112">
        <f t="shared" si="11"/>
        <v>200</v>
      </c>
      <c r="E95" s="58">
        <f t="shared" si="12"/>
        <v>1.6666666666666667</v>
      </c>
      <c r="F95" s="7">
        <v>12500</v>
      </c>
      <c r="G95" s="7">
        <v>12500</v>
      </c>
      <c r="H95" s="58">
        <f t="shared" si="10"/>
        <v>1</v>
      </c>
      <c r="I95" s="7"/>
      <c r="J95" s="7"/>
    </row>
    <row r="96" spans="1:10" ht="25.5">
      <c r="A96" s="5" t="s">
        <v>334</v>
      </c>
      <c r="B96" s="6">
        <v>150</v>
      </c>
      <c r="C96" s="7">
        <v>300</v>
      </c>
      <c r="D96" s="7">
        <f t="shared" si="11"/>
        <v>150</v>
      </c>
      <c r="E96" s="58">
        <f t="shared" si="12"/>
        <v>2</v>
      </c>
      <c r="F96" s="7">
        <v>10000</v>
      </c>
      <c r="G96" s="7">
        <v>10000</v>
      </c>
      <c r="H96" s="58">
        <f t="shared" si="10"/>
        <v>1</v>
      </c>
      <c r="I96" s="7"/>
      <c r="J96" s="7"/>
    </row>
    <row r="97" spans="1:10" ht="38.25">
      <c r="A97" s="5" t="s">
        <v>335</v>
      </c>
      <c r="B97" s="6">
        <v>350</v>
      </c>
      <c r="C97" s="7">
        <v>1000</v>
      </c>
      <c r="D97" s="7">
        <f t="shared" si="11"/>
        <v>650</v>
      </c>
      <c r="E97" s="58">
        <f t="shared" si="12"/>
        <v>2.857142857142857</v>
      </c>
      <c r="F97" s="7">
        <v>10000</v>
      </c>
      <c r="G97" s="7">
        <v>10000</v>
      </c>
      <c r="H97" s="58">
        <f t="shared" si="10"/>
        <v>1</v>
      </c>
      <c r="I97" s="7"/>
      <c r="J97" s="7"/>
    </row>
    <row r="98" spans="1:10" ht="12.75">
      <c r="A98" s="41" t="s">
        <v>486</v>
      </c>
      <c r="B98" s="7"/>
      <c r="C98" s="7"/>
      <c r="D98" s="7"/>
      <c r="E98" s="58"/>
      <c r="F98" s="7"/>
      <c r="G98" s="7"/>
      <c r="H98" s="58"/>
      <c r="I98" s="7"/>
      <c r="J98" s="7"/>
    </row>
    <row r="99" spans="1:10" ht="153">
      <c r="A99" s="12" t="s">
        <v>41</v>
      </c>
      <c r="B99" s="74">
        <v>203</v>
      </c>
      <c r="C99" s="74">
        <v>188</v>
      </c>
      <c r="D99" s="74">
        <f>C99-B99</f>
        <v>-15</v>
      </c>
      <c r="E99" s="149">
        <f>C99/B99</f>
        <v>0.9261083743842364</v>
      </c>
      <c r="F99" s="7">
        <v>576000</v>
      </c>
      <c r="G99" s="76">
        <v>465092.48</v>
      </c>
      <c r="H99" s="149">
        <f>G99/F99</f>
        <v>0.8074522222222222</v>
      </c>
      <c r="I99" s="75"/>
      <c r="J99" s="150" t="s">
        <v>79</v>
      </c>
    </row>
    <row r="100" spans="1:10" ht="25.5">
      <c r="A100" s="55" t="s">
        <v>107</v>
      </c>
      <c r="B100" s="6"/>
      <c r="C100" s="6"/>
      <c r="D100" s="6"/>
      <c r="E100" s="58"/>
      <c r="F100" s="58">
        <f>F101/F506</f>
        <v>0.1127613556754495</v>
      </c>
      <c r="G100" s="58">
        <f>G101/G506</f>
        <v>0.11533901831289976</v>
      </c>
      <c r="H100" s="6"/>
      <c r="I100" s="6"/>
      <c r="J100" s="6"/>
    </row>
    <row r="101" spans="1:10" ht="12.75">
      <c r="A101" s="9" t="s">
        <v>171</v>
      </c>
      <c r="B101" s="23">
        <f>SUM(B62:B99)</f>
        <v>128299.52</v>
      </c>
      <c r="C101" s="23">
        <f>SUM(C62:C99)</f>
        <v>112802.58</v>
      </c>
      <c r="D101" s="23">
        <f>C101-B101</f>
        <v>-15496.940000000002</v>
      </c>
      <c r="E101" s="64">
        <f>SUM(E64:E99)/30</f>
        <v>1.2101472301113696</v>
      </c>
      <c r="F101" s="23">
        <f>SUM(F64:F99)</f>
        <v>14927943.579999998</v>
      </c>
      <c r="G101" s="23">
        <f>SUM(G64:G99)</f>
        <v>14263099.2</v>
      </c>
      <c r="H101" s="64">
        <f>G101/F101</f>
        <v>0.9554630966792548</v>
      </c>
      <c r="I101" s="67">
        <f>E101/H101</f>
        <v>1.2665556988200575</v>
      </c>
      <c r="J101" s="23"/>
    </row>
    <row r="102" spans="1:10" ht="12.75">
      <c r="A102" s="185" t="s">
        <v>449</v>
      </c>
      <c r="B102" s="190"/>
      <c r="C102" s="190"/>
      <c r="D102" s="190"/>
      <c r="E102" s="190"/>
      <c r="F102" s="190"/>
      <c r="G102" s="190"/>
      <c r="H102" s="190"/>
      <c r="I102" s="190"/>
      <c r="J102" s="191"/>
    </row>
    <row r="103" spans="1:10" ht="12.75">
      <c r="A103" s="36" t="s">
        <v>485</v>
      </c>
      <c r="B103" s="35"/>
      <c r="C103" s="35"/>
      <c r="D103" s="35"/>
      <c r="E103" s="52"/>
      <c r="F103" s="35"/>
      <c r="G103" s="35"/>
      <c r="H103" s="35"/>
      <c r="I103" s="35"/>
      <c r="J103" s="35"/>
    </row>
    <row r="104" spans="1:10" ht="25.5" customHeight="1">
      <c r="A104" s="5" t="s">
        <v>54</v>
      </c>
      <c r="B104" s="7"/>
      <c r="C104" s="7"/>
      <c r="D104" s="7"/>
      <c r="E104" s="65"/>
      <c r="F104" s="7">
        <v>21400</v>
      </c>
      <c r="G104" s="7">
        <v>21400</v>
      </c>
      <c r="H104" s="58">
        <f>G104/F104</f>
        <v>1</v>
      </c>
      <c r="I104" s="7"/>
      <c r="J104" s="7"/>
    </row>
    <row r="105" spans="1:10" ht="38.25">
      <c r="A105" s="2" t="s">
        <v>349</v>
      </c>
      <c r="B105" s="97">
        <v>130</v>
      </c>
      <c r="C105" s="3">
        <v>130</v>
      </c>
      <c r="D105" s="97">
        <f>C105-B105</f>
        <v>0</v>
      </c>
      <c r="E105" s="88">
        <f>C105/B105</f>
        <v>1</v>
      </c>
      <c r="F105" s="7"/>
      <c r="G105" s="7"/>
      <c r="H105" s="58"/>
      <c r="I105" s="7"/>
      <c r="J105" s="7"/>
    </row>
    <row r="106" spans="1:10" ht="12.75">
      <c r="A106" s="41" t="s">
        <v>507</v>
      </c>
      <c r="B106" s="7"/>
      <c r="C106" s="7"/>
      <c r="D106" s="7"/>
      <c r="E106" s="65"/>
      <c r="F106" s="7"/>
      <c r="G106" s="7"/>
      <c r="H106" s="7"/>
      <c r="I106" s="7"/>
      <c r="J106" s="7"/>
    </row>
    <row r="107" spans="1:10" ht="38.25">
      <c r="A107" s="5" t="s">
        <v>373</v>
      </c>
      <c r="B107" s="7">
        <v>1</v>
      </c>
      <c r="C107" s="7">
        <v>1</v>
      </c>
      <c r="D107" s="7">
        <f>C107-B107</f>
        <v>0</v>
      </c>
      <c r="E107" s="58">
        <f>C107/B107</f>
        <v>1</v>
      </c>
      <c r="F107" s="7">
        <v>15720</v>
      </c>
      <c r="G107" s="7">
        <v>15720</v>
      </c>
      <c r="H107" s="58">
        <f>G107/F107</f>
        <v>1</v>
      </c>
      <c r="I107" s="7"/>
      <c r="J107" s="7"/>
    </row>
    <row r="108" spans="1:10" ht="25.5">
      <c r="A108" s="5" t="s">
        <v>374</v>
      </c>
      <c r="B108" s="7">
        <v>1</v>
      </c>
      <c r="C108" s="7">
        <v>1</v>
      </c>
      <c r="D108" s="7">
        <f>C108-B108</f>
        <v>0</v>
      </c>
      <c r="E108" s="58">
        <f>C108/B108</f>
        <v>1</v>
      </c>
      <c r="F108" s="7">
        <v>47760</v>
      </c>
      <c r="G108" s="7">
        <v>47760</v>
      </c>
      <c r="H108" s="58">
        <f>G108/F108</f>
        <v>1</v>
      </c>
      <c r="I108" s="7"/>
      <c r="J108" s="7"/>
    </row>
    <row r="109" spans="1:10" ht="38.25">
      <c r="A109" s="5" t="s">
        <v>375</v>
      </c>
      <c r="B109" s="7">
        <v>1</v>
      </c>
      <c r="C109" s="7">
        <v>1</v>
      </c>
      <c r="D109" s="7">
        <f>C109-B109</f>
        <v>0</v>
      </c>
      <c r="E109" s="58">
        <f>C109/B109</f>
        <v>1</v>
      </c>
      <c r="F109" s="7">
        <v>14110</v>
      </c>
      <c r="G109" s="7">
        <v>14110</v>
      </c>
      <c r="H109" s="58">
        <f>G109/F109</f>
        <v>1</v>
      </c>
      <c r="I109" s="7"/>
      <c r="J109" s="7"/>
    </row>
    <row r="110" spans="1:10" ht="12.75">
      <c r="A110" s="41" t="s">
        <v>510</v>
      </c>
      <c r="B110" s="7"/>
      <c r="C110" s="7"/>
      <c r="D110" s="7"/>
      <c r="E110" s="65"/>
      <c r="F110" s="7"/>
      <c r="G110" s="7"/>
      <c r="H110" s="7"/>
      <c r="I110" s="7"/>
      <c r="J110" s="7"/>
    </row>
    <row r="111" spans="1:10" ht="25.5">
      <c r="A111" s="5" t="s">
        <v>42</v>
      </c>
      <c r="B111" s="7">
        <f>7+16</f>
        <v>23</v>
      </c>
      <c r="C111" s="7">
        <f>7+16</f>
        <v>23</v>
      </c>
      <c r="D111" s="7">
        <f>C111-B111</f>
        <v>0</v>
      </c>
      <c r="E111" s="158">
        <f>C111/B111</f>
        <v>1</v>
      </c>
      <c r="F111" s="6">
        <v>50000</v>
      </c>
      <c r="G111" s="6">
        <v>50000</v>
      </c>
      <c r="H111" s="158">
        <f>G111/F111</f>
        <v>1</v>
      </c>
      <c r="I111" s="162"/>
      <c r="J111" s="7"/>
    </row>
    <row r="112" spans="1:10" ht="76.5">
      <c r="A112" s="5" t="s">
        <v>294</v>
      </c>
      <c r="B112" s="7">
        <v>133</v>
      </c>
      <c r="C112" s="7">
        <v>133</v>
      </c>
      <c r="D112" s="7">
        <f>C112-B112</f>
        <v>0</v>
      </c>
      <c r="E112" s="158">
        <f>C112/B112</f>
        <v>1</v>
      </c>
      <c r="F112" s="6">
        <v>150000</v>
      </c>
      <c r="G112" s="6">
        <v>147308</v>
      </c>
      <c r="H112" s="158">
        <f>G112/F112</f>
        <v>0.9820533333333333</v>
      </c>
      <c r="I112" s="163"/>
      <c r="J112" s="164" t="s">
        <v>36</v>
      </c>
    </row>
    <row r="113" spans="1:10" ht="25.5">
      <c r="A113" s="55" t="s">
        <v>107</v>
      </c>
      <c r="B113" s="7"/>
      <c r="C113" s="7"/>
      <c r="D113" s="7"/>
      <c r="E113" s="65"/>
      <c r="F113" s="58">
        <f>F114/F506</f>
        <v>0.0022584837323857735</v>
      </c>
      <c r="G113" s="58">
        <f>G114/G506</f>
        <v>0.0023960234706967174</v>
      </c>
      <c r="H113" s="7"/>
      <c r="I113" s="7"/>
      <c r="J113" s="7"/>
    </row>
    <row r="114" spans="1:10" ht="12.75">
      <c r="A114" s="9" t="s">
        <v>172</v>
      </c>
      <c r="B114" s="10">
        <f>SUM(B104:B112)</f>
        <v>289</v>
      </c>
      <c r="C114" s="10">
        <f>SUM(C104:C112)</f>
        <v>289</v>
      </c>
      <c r="D114" s="10">
        <f>C114-B114</f>
        <v>0</v>
      </c>
      <c r="E114" s="64">
        <f>C114/B114</f>
        <v>1</v>
      </c>
      <c r="F114" s="10">
        <f>SUM(F104:F112)</f>
        <v>298990</v>
      </c>
      <c r="G114" s="10">
        <f>SUM(G104:G112)</f>
        <v>296298</v>
      </c>
      <c r="H114" s="64">
        <f>G114/F114</f>
        <v>0.9909963543931235</v>
      </c>
      <c r="I114" s="64">
        <f>E114/H114</f>
        <v>1.0090854477586755</v>
      </c>
      <c r="J114" s="10"/>
    </row>
    <row r="115" spans="1:10" ht="12.75">
      <c r="A115" s="185" t="s">
        <v>450</v>
      </c>
      <c r="B115" s="199"/>
      <c r="C115" s="199"/>
      <c r="D115" s="199"/>
      <c r="E115" s="199"/>
      <c r="F115" s="199"/>
      <c r="G115" s="199"/>
      <c r="H115" s="199"/>
      <c r="I115" s="199"/>
      <c r="J115" s="200"/>
    </row>
    <row r="116" spans="1:10" ht="51">
      <c r="A116" s="5" t="s">
        <v>376</v>
      </c>
      <c r="B116" s="7">
        <v>1278</v>
      </c>
      <c r="C116" s="7">
        <v>1278</v>
      </c>
      <c r="D116" s="7">
        <f>C116-B116</f>
        <v>0</v>
      </c>
      <c r="E116" s="58">
        <f>C116/B116</f>
        <v>1</v>
      </c>
      <c r="F116" s="7">
        <v>6244100</v>
      </c>
      <c r="G116" s="7">
        <v>6244100</v>
      </c>
      <c r="H116" s="58">
        <f>G116/F116</f>
        <v>1</v>
      </c>
      <c r="I116" s="7"/>
      <c r="J116" s="7"/>
    </row>
    <row r="117" spans="1:10" ht="77.25" customHeight="1">
      <c r="A117" s="5" t="s">
        <v>377</v>
      </c>
      <c r="B117" s="7">
        <v>242</v>
      </c>
      <c r="C117" s="7">
        <v>242</v>
      </c>
      <c r="D117" s="7">
        <f>C117-B117</f>
        <v>0</v>
      </c>
      <c r="E117" s="58">
        <f>C117/B117</f>
        <v>1</v>
      </c>
      <c r="F117" s="7">
        <v>1000000</v>
      </c>
      <c r="G117" s="7">
        <v>1000000</v>
      </c>
      <c r="H117" s="58">
        <f>G117/F117</f>
        <v>1</v>
      </c>
      <c r="I117" s="7"/>
      <c r="J117" s="7"/>
    </row>
    <row r="118" spans="1:10" ht="25.5">
      <c r="A118" s="55" t="s">
        <v>107</v>
      </c>
      <c r="B118" s="7"/>
      <c r="C118" s="7"/>
      <c r="D118" s="7"/>
      <c r="E118" s="52"/>
      <c r="F118" s="58">
        <f>F119/F506</f>
        <v>0.05471983011396964</v>
      </c>
      <c r="G118" s="58">
        <f>G119/G506</f>
        <v>0.05857965164825308</v>
      </c>
      <c r="H118" s="7"/>
      <c r="I118" s="7"/>
      <c r="J118" s="7"/>
    </row>
    <row r="119" spans="1:10" ht="12.75">
      <c r="A119" s="9" t="s">
        <v>173</v>
      </c>
      <c r="B119" s="10">
        <f>SUM(B116:B117)</f>
        <v>1520</v>
      </c>
      <c r="C119" s="10">
        <f>SUM(C116:C117)</f>
        <v>1520</v>
      </c>
      <c r="D119" s="10">
        <f>C119-B119</f>
        <v>0</v>
      </c>
      <c r="E119" s="64">
        <f>C119/B119</f>
        <v>1</v>
      </c>
      <c r="F119" s="10">
        <f>SUM(F116:F117)</f>
        <v>7244100</v>
      </c>
      <c r="G119" s="10">
        <f>SUM(G116:G117)</f>
        <v>7244100</v>
      </c>
      <c r="H119" s="64">
        <f>G119/F119</f>
        <v>1</v>
      </c>
      <c r="I119" s="64">
        <f>E119/H119</f>
        <v>1</v>
      </c>
      <c r="J119" s="10"/>
    </row>
    <row r="120" spans="1:10" ht="12.75">
      <c r="A120" s="185" t="s">
        <v>451</v>
      </c>
      <c r="B120" s="190"/>
      <c r="C120" s="190"/>
      <c r="D120" s="190"/>
      <c r="E120" s="190"/>
      <c r="F120" s="190"/>
      <c r="G120" s="190"/>
      <c r="H120" s="190"/>
      <c r="I120" s="190"/>
      <c r="J120" s="191"/>
    </row>
    <row r="121" spans="1:10" ht="12.75">
      <c r="A121" s="36" t="s">
        <v>249</v>
      </c>
      <c r="B121" s="35"/>
      <c r="C121" s="35"/>
      <c r="D121" s="35"/>
      <c r="E121" s="52"/>
      <c r="F121" s="35"/>
      <c r="G121" s="35"/>
      <c r="H121" s="35"/>
      <c r="I121" s="35"/>
      <c r="J121" s="35"/>
    </row>
    <row r="122" spans="1:10" ht="88.5" customHeight="1">
      <c r="A122" s="20" t="s">
        <v>135</v>
      </c>
      <c r="B122" s="6">
        <v>1</v>
      </c>
      <c r="C122" s="6">
        <v>1</v>
      </c>
      <c r="D122" s="6">
        <f>C122-B122</f>
        <v>0</v>
      </c>
      <c r="E122" s="58">
        <f>C122/B122</f>
        <v>1</v>
      </c>
      <c r="F122" s="6">
        <v>2452299</v>
      </c>
      <c r="G122" s="6">
        <v>2452299</v>
      </c>
      <c r="H122" s="58">
        <f>G122/F122</f>
        <v>1</v>
      </c>
      <c r="I122" s="6"/>
      <c r="J122" s="6"/>
    </row>
    <row r="123" spans="1:10" ht="12.75">
      <c r="A123" s="39" t="s">
        <v>508</v>
      </c>
      <c r="B123" s="6"/>
      <c r="C123" s="6"/>
      <c r="D123" s="6"/>
      <c r="E123" s="52"/>
      <c r="F123" s="6"/>
      <c r="G123" s="6"/>
      <c r="H123" s="6"/>
      <c r="I123" s="6"/>
      <c r="J123" s="6"/>
    </row>
    <row r="124" spans="1:10" ht="51">
      <c r="A124" s="20" t="s">
        <v>466</v>
      </c>
      <c r="B124" s="6">
        <v>300</v>
      </c>
      <c r="C124" s="6">
        <v>300</v>
      </c>
      <c r="D124" s="6">
        <f>C124-B124</f>
        <v>0</v>
      </c>
      <c r="E124" s="58">
        <f>C124/B124</f>
        <v>1</v>
      </c>
      <c r="F124" s="6">
        <v>6100000</v>
      </c>
      <c r="G124" s="6">
        <v>6100000</v>
      </c>
      <c r="H124" s="58">
        <f>G124/F124</f>
        <v>1</v>
      </c>
      <c r="I124" s="6"/>
      <c r="J124" s="6"/>
    </row>
    <row r="125" spans="1:10" ht="65.25" customHeight="1">
      <c r="A125" s="20" t="s">
        <v>467</v>
      </c>
      <c r="B125" s="115">
        <v>10.4</v>
      </c>
      <c r="C125" s="115">
        <v>10.4</v>
      </c>
      <c r="D125" s="6">
        <f>C125-B125</f>
        <v>0</v>
      </c>
      <c r="E125" s="58">
        <f>C125/B125</f>
        <v>1</v>
      </c>
      <c r="F125" s="6">
        <v>2146095</v>
      </c>
      <c r="G125" s="6">
        <v>2146095</v>
      </c>
      <c r="H125" s="58">
        <f>G125/F125</f>
        <v>1</v>
      </c>
      <c r="I125" s="6"/>
      <c r="J125" s="6"/>
    </row>
    <row r="126" spans="1:10" ht="25.5">
      <c r="A126" s="55" t="s">
        <v>107</v>
      </c>
      <c r="B126" s="6"/>
      <c r="C126" s="6"/>
      <c r="D126" s="6"/>
      <c r="E126" s="52"/>
      <c r="F126" s="66">
        <f>F127/F506</f>
        <v>0.08081256500770449</v>
      </c>
      <c r="G126" s="66">
        <f>G127/G506</f>
        <v>0.0865129130900679</v>
      </c>
      <c r="H126" s="6"/>
      <c r="I126" s="6"/>
      <c r="J126" s="6"/>
    </row>
    <row r="127" spans="1:10" ht="12.75">
      <c r="A127" s="9" t="s">
        <v>174</v>
      </c>
      <c r="B127" s="23">
        <f>SUM(B122:B125)</f>
        <v>311.4</v>
      </c>
      <c r="C127" s="23">
        <f>SUM(C122:C125)</f>
        <v>311.4</v>
      </c>
      <c r="D127" s="10">
        <f>C127-B127</f>
        <v>0</v>
      </c>
      <c r="E127" s="64">
        <f>C127/B127</f>
        <v>1</v>
      </c>
      <c r="F127" s="10">
        <f>SUM(F122:F125)</f>
        <v>10698394</v>
      </c>
      <c r="G127" s="10">
        <f>SUM(G122:G125)</f>
        <v>10698394</v>
      </c>
      <c r="H127" s="64">
        <f>G127/F127</f>
        <v>1</v>
      </c>
      <c r="I127" s="64">
        <f>E127/H127</f>
        <v>1</v>
      </c>
      <c r="J127" s="10"/>
    </row>
    <row r="128" spans="1:10" ht="12.75">
      <c r="A128" s="185" t="s">
        <v>452</v>
      </c>
      <c r="B128" s="190"/>
      <c r="C128" s="190"/>
      <c r="D128" s="190"/>
      <c r="E128" s="190"/>
      <c r="F128" s="190"/>
      <c r="G128" s="190"/>
      <c r="H128" s="190"/>
      <c r="I128" s="190"/>
      <c r="J128" s="191"/>
    </row>
    <row r="129" spans="1:10" ht="12.75">
      <c r="A129" s="36" t="s">
        <v>486</v>
      </c>
      <c r="B129" s="35"/>
      <c r="C129" s="35"/>
      <c r="D129" s="35"/>
      <c r="E129" s="52"/>
      <c r="F129" s="35"/>
      <c r="G129" s="35"/>
      <c r="H129" s="35"/>
      <c r="I129" s="35"/>
      <c r="J129" s="35"/>
    </row>
    <row r="130" spans="1:10" ht="25.5" customHeight="1">
      <c r="A130" s="8" t="s">
        <v>203</v>
      </c>
      <c r="B130" s="3">
        <v>1</v>
      </c>
      <c r="C130" s="3">
        <v>1</v>
      </c>
      <c r="D130" s="3">
        <f aca="true" t="shared" si="13" ref="D130:D155">C130-B130</f>
        <v>0</v>
      </c>
      <c r="E130" s="149">
        <f aca="true" t="shared" si="14" ref="E130:E155">C130/B130</f>
        <v>1</v>
      </c>
      <c r="F130" s="6">
        <v>1500</v>
      </c>
      <c r="G130" s="6">
        <v>1500</v>
      </c>
      <c r="H130" s="149">
        <f aca="true" t="shared" si="15" ref="H130:H155">G130/F130</f>
        <v>1</v>
      </c>
      <c r="I130" s="6"/>
      <c r="J130" s="6"/>
    </row>
    <row r="131" spans="1:10" ht="25.5">
      <c r="A131" s="8" t="s">
        <v>204</v>
      </c>
      <c r="B131" s="3">
        <v>1</v>
      </c>
      <c r="C131" s="3">
        <v>1</v>
      </c>
      <c r="D131" s="3">
        <f t="shared" si="13"/>
        <v>0</v>
      </c>
      <c r="E131" s="149">
        <f t="shared" si="14"/>
        <v>1</v>
      </c>
      <c r="F131" s="6">
        <v>1000</v>
      </c>
      <c r="G131" s="6">
        <v>1000</v>
      </c>
      <c r="H131" s="149">
        <f t="shared" si="15"/>
        <v>1</v>
      </c>
      <c r="I131" s="6"/>
      <c r="J131" s="6"/>
    </row>
    <row r="132" spans="1:10" ht="63.75">
      <c r="A132" s="8" t="s">
        <v>478</v>
      </c>
      <c r="B132" s="3">
        <v>1</v>
      </c>
      <c r="C132" s="3">
        <v>1</v>
      </c>
      <c r="D132" s="3">
        <f t="shared" si="13"/>
        <v>0</v>
      </c>
      <c r="E132" s="149">
        <f t="shared" si="14"/>
        <v>1</v>
      </c>
      <c r="F132" s="6">
        <v>6500</v>
      </c>
      <c r="G132" s="6">
        <v>6500</v>
      </c>
      <c r="H132" s="149">
        <f t="shared" si="15"/>
        <v>1</v>
      </c>
      <c r="I132" s="6"/>
      <c r="J132" s="6"/>
    </row>
    <row r="133" spans="1:10" ht="51">
      <c r="A133" s="8" t="s">
        <v>479</v>
      </c>
      <c r="B133" s="3">
        <v>1</v>
      </c>
      <c r="C133" s="3">
        <v>1</v>
      </c>
      <c r="D133" s="3">
        <f t="shared" si="13"/>
        <v>0</v>
      </c>
      <c r="E133" s="149">
        <f t="shared" si="14"/>
        <v>1</v>
      </c>
      <c r="F133" s="6">
        <v>15000</v>
      </c>
      <c r="G133" s="6">
        <v>15000</v>
      </c>
      <c r="H133" s="149">
        <f t="shared" si="15"/>
        <v>1</v>
      </c>
      <c r="I133" s="6"/>
      <c r="J133" s="6"/>
    </row>
    <row r="134" spans="1:10" ht="115.5" customHeight="1">
      <c r="A134" s="8" t="s">
        <v>345</v>
      </c>
      <c r="B134" s="3">
        <v>2</v>
      </c>
      <c r="C134" s="3">
        <v>2</v>
      </c>
      <c r="D134" s="3">
        <f t="shared" si="13"/>
        <v>0</v>
      </c>
      <c r="E134" s="149">
        <f t="shared" si="14"/>
        <v>1</v>
      </c>
      <c r="F134" s="6">
        <v>14000</v>
      </c>
      <c r="G134" s="6">
        <v>14000</v>
      </c>
      <c r="H134" s="149">
        <f t="shared" si="15"/>
        <v>1</v>
      </c>
      <c r="I134" s="6"/>
      <c r="J134" s="6"/>
    </row>
    <row r="135" spans="1:10" ht="102">
      <c r="A135" s="8" t="s">
        <v>58</v>
      </c>
      <c r="B135" s="3">
        <v>63</v>
      </c>
      <c r="C135" s="3">
        <v>63</v>
      </c>
      <c r="D135" s="3">
        <f t="shared" si="13"/>
        <v>0</v>
      </c>
      <c r="E135" s="149">
        <f t="shared" si="14"/>
        <v>1</v>
      </c>
      <c r="F135" s="6">
        <v>1148363</v>
      </c>
      <c r="G135" s="72">
        <v>1147959.97</v>
      </c>
      <c r="H135" s="149">
        <f t="shared" si="15"/>
        <v>0.9996490395458578</v>
      </c>
      <c r="I135" s="6"/>
      <c r="J135" s="6"/>
    </row>
    <row r="136" spans="1:10" ht="51">
      <c r="A136" s="8" t="s">
        <v>480</v>
      </c>
      <c r="B136" s="3">
        <v>15</v>
      </c>
      <c r="C136" s="3">
        <v>15</v>
      </c>
      <c r="D136" s="3">
        <f t="shared" si="13"/>
        <v>0</v>
      </c>
      <c r="E136" s="149">
        <f t="shared" si="14"/>
        <v>1</v>
      </c>
      <c r="F136" s="6">
        <v>100000</v>
      </c>
      <c r="G136" s="6">
        <v>100000</v>
      </c>
      <c r="H136" s="149">
        <f t="shared" si="15"/>
        <v>1</v>
      </c>
      <c r="I136" s="6"/>
      <c r="J136" s="6"/>
    </row>
    <row r="137" spans="1:10" ht="78.75">
      <c r="A137" s="8" t="s">
        <v>303</v>
      </c>
      <c r="B137" s="3">
        <v>20</v>
      </c>
      <c r="C137" s="3">
        <v>19</v>
      </c>
      <c r="D137" s="3">
        <f t="shared" si="13"/>
        <v>-1</v>
      </c>
      <c r="E137" s="149">
        <f t="shared" si="14"/>
        <v>0.95</v>
      </c>
      <c r="F137" s="6">
        <v>100000</v>
      </c>
      <c r="G137" s="6">
        <v>95000</v>
      </c>
      <c r="H137" s="149">
        <f t="shared" si="15"/>
        <v>0.95</v>
      </c>
      <c r="I137" s="73"/>
      <c r="J137" s="150" t="s">
        <v>316</v>
      </c>
    </row>
    <row r="138" spans="1:10" ht="114.75">
      <c r="A138" s="8" t="s">
        <v>482</v>
      </c>
      <c r="B138" s="95">
        <v>15</v>
      </c>
      <c r="C138" s="95">
        <v>15</v>
      </c>
      <c r="D138" s="3">
        <f t="shared" si="13"/>
        <v>0</v>
      </c>
      <c r="E138" s="149">
        <f t="shared" si="14"/>
        <v>1</v>
      </c>
      <c r="F138" s="6">
        <v>51000</v>
      </c>
      <c r="G138" s="6">
        <v>45000</v>
      </c>
      <c r="H138" s="149">
        <f t="shared" si="15"/>
        <v>0.8823529411764706</v>
      </c>
      <c r="I138" s="6"/>
      <c r="J138" s="155" t="s">
        <v>471</v>
      </c>
    </row>
    <row r="139" spans="1:10" ht="114.75">
      <c r="A139" s="8" t="s">
        <v>144</v>
      </c>
      <c r="B139" s="3">
        <v>196</v>
      </c>
      <c r="C139" s="3">
        <v>196</v>
      </c>
      <c r="D139" s="3">
        <f t="shared" si="13"/>
        <v>0</v>
      </c>
      <c r="E139" s="149">
        <f t="shared" si="14"/>
        <v>1</v>
      </c>
      <c r="F139" s="6">
        <v>2193885</v>
      </c>
      <c r="G139" s="72">
        <v>2193548.53</v>
      </c>
      <c r="H139" s="149">
        <f t="shared" si="15"/>
        <v>0.9998466327998048</v>
      </c>
      <c r="I139" s="6"/>
      <c r="J139" s="6"/>
    </row>
    <row r="140" spans="1:10" ht="63.75">
      <c r="A140" s="8" t="s">
        <v>145</v>
      </c>
      <c r="B140" s="95">
        <v>16</v>
      </c>
      <c r="C140" s="95">
        <v>16</v>
      </c>
      <c r="D140" s="3">
        <f t="shared" si="13"/>
        <v>0</v>
      </c>
      <c r="E140" s="149">
        <f t="shared" si="14"/>
        <v>1</v>
      </c>
      <c r="F140" s="6">
        <v>48720</v>
      </c>
      <c r="G140" s="94">
        <v>48587.25</v>
      </c>
      <c r="H140" s="149">
        <f t="shared" si="15"/>
        <v>0.9972752463054187</v>
      </c>
      <c r="I140" s="6"/>
      <c r="J140" s="6"/>
    </row>
    <row r="141" spans="1:10" ht="37.5" customHeight="1">
      <c r="A141" s="8" t="s">
        <v>346</v>
      </c>
      <c r="B141" s="3">
        <v>100</v>
      </c>
      <c r="C141" s="3">
        <v>100</v>
      </c>
      <c r="D141" s="3">
        <f t="shared" si="13"/>
        <v>0</v>
      </c>
      <c r="E141" s="149">
        <f t="shared" si="14"/>
        <v>1</v>
      </c>
      <c r="F141" s="6">
        <v>45000</v>
      </c>
      <c r="G141" s="6">
        <v>45000</v>
      </c>
      <c r="H141" s="149">
        <f t="shared" si="15"/>
        <v>1</v>
      </c>
      <c r="I141" s="6"/>
      <c r="J141" s="6"/>
    </row>
    <row r="142" spans="1:10" ht="114.75" customHeight="1">
      <c r="A142" s="8" t="s">
        <v>347</v>
      </c>
      <c r="B142" s="3">
        <v>17</v>
      </c>
      <c r="C142" s="3">
        <v>17</v>
      </c>
      <c r="D142" s="3">
        <f t="shared" si="13"/>
        <v>0</v>
      </c>
      <c r="E142" s="149">
        <f t="shared" si="14"/>
        <v>1</v>
      </c>
      <c r="F142" s="6">
        <v>113674</v>
      </c>
      <c r="G142" s="6">
        <v>113674</v>
      </c>
      <c r="H142" s="149">
        <f t="shared" si="15"/>
        <v>1</v>
      </c>
      <c r="I142" s="6"/>
      <c r="J142" s="6"/>
    </row>
    <row r="143" spans="1:10" ht="25.5">
      <c r="A143" s="8" t="s">
        <v>65</v>
      </c>
      <c r="B143" s="3">
        <v>36</v>
      </c>
      <c r="C143" s="3">
        <v>36</v>
      </c>
      <c r="D143" s="3">
        <f t="shared" si="13"/>
        <v>0</v>
      </c>
      <c r="E143" s="149">
        <f t="shared" si="14"/>
        <v>1</v>
      </c>
      <c r="F143" s="6">
        <v>30000</v>
      </c>
      <c r="G143" s="6">
        <v>30000</v>
      </c>
      <c r="H143" s="149">
        <f t="shared" si="15"/>
        <v>1</v>
      </c>
      <c r="I143" s="6"/>
      <c r="J143" s="6"/>
    </row>
    <row r="144" spans="1:10" ht="38.25">
      <c r="A144" s="8" t="s">
        <v>295</v>
      </c>
      <c r="B144" s="3">
        <v>20</v>
      </c>
      <c r="C144" s="3">
        <v>20</v>
      </c>
      <c r="D144" s="3">
        <f t="shared" si="13"/>
        <v>0</v>
      </c>
      <c r="E144" s="149">
        <f t="shared" si="14"/>
        <v>1</v>
      </c>
      <c r="F144" s="6">
        <v>10000</v>
      </c>
      <c r="G144" s="6">
        <v>10000</v>
      </c>
      <c r="H144" s="149">
        <f t="shared" si="15"/>
        <v>1</v>
      </c>
      <c r="I144" s="6"/>
      <c r="J144" s="6"/>
    </row>
    <row r="145" spans="1:10" ht="25.5">
      <c r="A145" s="8" t="s">
        <v>19</v>
      </c>
      <c r="B145" s="3">
        <v>4</v>
      </c>
      <c r="C145" s="3">
        <v>4</v>
      </c>
      <c r="D145" s="3">
        <f t="shared" si="13"/>
        <v>0</v>
      </c>
      <c r="E145" s="149">
        <f t="shared" si="14"/>
        <v>1</v>
      </c>
      <c r="F145" s="6">
        <v>4800</v>
      </c>
      <c r="G145" s="6">
        <v>4800</v>
      </c>
      <c r="H145" s="149">
        <f t="shared" si="15"/>
        <v>1</v>
      </c>
      <c r="I145" s="6"/>
      <c r="J145" s="6"/>
    </row>
    <row r="146" spans="1:10" ht="38.25">
      <c r="A146" s="8" t="s">
        <v>48</v>
      </c>
      <c r="B146" s="3">
        <v>1</v>
      </c>
      <c r="C146" s="3">
        <v>1</v>
      </c>
      <c r="D146" s="3">
        <f t="shared" si="13"/>
        <v>0</v>
      </c>
      <c r="E146" s="149">
        <f t="shared" si="14"/>
        <v>1</v>
      </c>
      <c r="F146" s="6">
        <v>540000</v>
      </c>
      <c r="G146" s="6">
        <v>540000</v>
      </c>
      <c r="H146" s="149">
        <f t="shared" si="15"/>
        <v>1</v>
      </c>
      <c r="I146" s="6"/>
      <c r="J146" s="6"/>
    </row>
    <row r="147" spans="1:10" ht="39.75" customHeight="1">
      <c r="A147" s="8" t="s">
        <v>66</v>
      </c>
      <c r="B147" s="3">
        <v>100</v>
      </c>
      <c r="C147" s="3">
        <v>100</v>
      </c>
      <c r="D147" s="3">
        <f t="shared" si="13"/>
        <v>0</v>
      </c>
      <c r="E147" s="149">
        <f t="shared" si="14"/>
        <v>1</v>
      </c>
      <c r="F147" s="6">
        <v>3000</v>
      </c>
      <c r="G147" s="6">
        <v>3000</v>
      </c>
      <c r="H147" s="149">
        <f t="shared" si="15"/>
        <v>1</v>
      </c>
      <c r="I147" s="6"/>
      <c r="J147" s="6"/>
    </row>
    <row r="148" spans="1:10" ht="51">
      <c r="A148" s="8" t="s">
        <v>278</v>
      </c>
      <c r="B148" s="3">
        <v>56</v>
      </c>
      <c r="C148" s="3">
        <v>56</v>
      </c>
      <c r="D148" s="3">
        <f t="shared" si="13"/>
        <v>0</v>
      </c>
      <c r="E148" s="149">
        <f t="shared" si="14"/>
        <v>1</v>
      </c>
      <c r="F148" s="6">
        <v>268260</v>
      </c>
      <c r="G148" s="6">
        <v>248240</v>
      </c>
      <c r="H148" s="149">
        <f t="shared" si="15"/>
        <v>0.9253709088198017</v>
      </c>
      <c r="I148" s="73"/>
      <c r="J148" s="150" t="s">
        <v>315</v>
      </c>
    </row>
    <row r="149" spans="1:10" ht="76.5" customHeight="1">
      <c r="A149" s="8" t="s">
        <v>310</v>
      </c>
      <c r="B149" s="3">
        <v>2</v>
      </c>
      <c r="C149" s="3">
        <v>2</v>
      </c>
      <c r="D149" s="3">
        <f t="shared" si="13"/>
        <v>0</v>
      </c>
      <c r="E149" s="149">
        <f t="shared" si="14"/>
        <v>1</v>
      </c>
      <c r="F149" s="6">
        <v>52620</v>
      </c>
      <c r="G149" s="72">
        <v>46070.03</v>
      </c>
      <c r="H149" s="149">
        <f t="shared" si="15"/>
        <v>0.8755231851007221</v>
      </c>
      <c r="I149" s="73"/>
      <c r="J149" s="150" t="s">
        <v>317</v>
      </c>
    </row>
    <row r="150" spans="1:10" ht="78.75">
      <c r="A150" s="8" t="s">
        <v>219</v>
      </c>
      <c r="B150" s="95">
        <v>18</v>
      </c>
      <c r="C150" s="95">
        <v>18</v>
      </c>
      <c r="D150" s="3">
        <f t="shared" si="13"/>
        <v>0</v>
      </c>
      <c r="E150" s="149">
        <f t="shared" si="14"/>
        <v>1</v>
      </c>
      <c r="F150" s="94">
        <v>228442.12</v>
      </c>
      <c r="G150" s="94">
        <v>222176.78</v>
      </c>
      <c r="H150" s="149">
        <f t="shared" si="15"/>
        <v>0.9725736217121431</v>
      </c>
      <c r="I150" s="73"/>
      <c r="J150" s="147" t="s">
        <v>378</v>
      </c>
    </row>
    <row r="151" spans="1:10" ht="25.5">
      <c r="A151" s="8" t="s">
        <v>439</v>
      </c>
      <c r="B151" s="3">
        <v>36</v>
      </c>
      <c r="C151" s="3">
        <v>36</v>
      </c>
      <c r="D151" s="3">
        <f t="shared" si="13"/>
        <v>0</v>
      </c>
      <c r="E151" s="149">
        <f t="shared" si="14"/>
        <v>1</v>
      </c>
      <c r="F151" s="72">
        <v>45607.32</v>
      </c>
      <c r="G151" s="72">
        <v>45607.32</v>
      </c>
      <c r="H151" s="149">
        <f t="shared" si="15"/>
        <v>1</v>
      </c>
      <c r="I151" s="22"/>
      <c r="J151" s="22"/>
    </row>
    <row r="152" spans="1:10" ht="52.5" customHeight="1">
      <c r="A152" s="8" t="s">
        <v>63</v>
      </c>
      <c r="B152" s="3">
        <v>9</v>
      </c>
      <c r="C152" s="3">
        <v>9</v>
      </c>
      <c r="D152" s="3">
        <f t="shared" si="13"/>
        <v>0</v>
      </c>
      <c r="E152" s="149">
        <f t="shared" si="14"/>
        <v>1</v>
      </c>
      <c r="F152" s="6">
        <v>36000</v>
      </c>
      <c r="G152" s="6">
        <v>36000</v>
      </c>
      <c r="H152" s="149">
        <f t="shared" si="15"/>
        <v>1</v>
      </c>
      <c r="I152" s="6"/>
      <c r="J152" s="6"/>
    </row>
    <row r="153" spans="1:10" ht="63.75">
      <c r="A153" s="8" t="s">
        <v>49</v>
      </c>
      <c r="B153" s="3">
        <v>1</v>
      </c>
      <c r="C153" s="3">
        <v>1</v>
      </c>
      <c r="D153" s="3">
        <f t="shared" si="13"/>
        <v>0</v>
      </c>
      <c r="E153" s="149">
        <f t="shared" si="14"/>
        <v>1</v>
      </c>
      <c r="F153" s="6">
        <v>600000</v>
      </c>
      <c r="G153" s="6">
        <v>600000</v>
      </c>
      <c r="H153" s="149">
        <f t="shared" si="15"/>
        <v>1</v>
      </c>
      <c r="I153" s="6"/>
      <c r="J153" s="6"/>
    </row>
    <row r="154" spans="1:10" ht="51">
      <c r="A154" s="8" t="s">
        <v>123</v>
      </c>
      <c r="B154" s="3">
        <v>37</v>
      </c>
      <c r="C154" s="3">
        <v>37</v>
      </c>
      <c r="D154" s="3">
        <f t="shared" si="13"/>
        <v>0</v>
      </c>
      <c r="E154" s="149">
        <f t="shared" si="14"/>
        <v>1</v>
      </c>
      <c r="F154" s="6">
        <v>7955</v>
      </c>
      <c r="G154" s="6">
        <v>7955</v>
      </c>
      <c r="H154" s="149">
        <f t="shared" si="15"/>
        <v>1</v>
      </c>
      <c r="I154" s="6"/>
      <c r="J154" s="6"/>
    </row>
    <row r="155" spans="1:10" ht="45">
      <c r="A155" s="8" t="s">
        <v>237</v>
      </c>
      <c r="B155" s="3">
        <v>1</v>
      </c>
      <c r="C155" s="3">
        <v>1</v>
      </c>
      <c r="D155" s="3">
        <f t="shared" si="13"/>
        <v>0</v>
      </c>
      <c r="E155" s="149">
        <f t="shared" si="14"/>
        <v>1</v>
      </c>
      <c r="F155" s="6">
        <v>86927</v>
      </c>
      <c r="G155" s="72">
        <v>77345.86</v>
      </c>
      <c r="H155" s="149">
        <f t="shared" si="15"/>
        <v>0.8897794701301092</v>
      </c>
      <c r="I155" s="73"/>
      <c r="J155" s="150" t="s">
        <v>462</v>
      </c>
    </row>
    <row r="156" spans="1:10" ht="25.5">
      <c r="A156" s="42" t="s">
        <v>205</v>
      </c>
      <c r="B156" s="6"/>
      <c r="C156" s="6"/>
      <c r="D156" s="6"/>
      <c r="E156" s="52"/>
      <c r="F156" s="6"/>
      <c r="G156" s="6"/>
      <c r="H156" s="6"/>
      <c r="I156" s="6"/>
      <c r="J156" s="6"/>
    </row>
    <row r="157" spans="1:10" ht="38.25">
      <c r="A157" s="5" t="s">
        <v>336</v>
      </c>
      <c r="B157" s="106">
        <v>800</v>
      </c>
      <c r="C157" s="106">
        <v>1618</v>
      </c>
      <c r="D157" s="112">
        <f>C157-B157</f>
        <v>818</v>
      </c>
      <c r="E157" s="58">
        <v>1</v>
      </c>
      <c r="F157" s="6">
        <v>30000</v>
      </c>
      <c r="G157" s="6">
        <v>30000</v>
      </c>
      <c r="H157" s="58">
        <f>G157/F157</f>
        <v>1</v>
      </c>
      <c r="I157" s="6"/>
      <c r="J157" s="6"/>
    </row>
    <row r="158" spans="1:10" ht="25.5">
      <c r="A158" s="55" t="s">
        <v>107</v>
      </c>
      <c r="B158" s="114"/>
      <c r="C158" s="114"/>
      <c r="D158" s="114"/>
      <c r="E158" s="114"/>
      <c r="F158" s="66">
        <f>F159/F506</f>
        <v>0.04367746523553189</v>
      </c>
      <c r="G158" s="66">
        <f>G159/G506</f>
        <v>0.04631937426632385</v>
      </c>
      <c r="H158" s="6"/>
      <c r="I158" s="6"/>
      <c r="J158" s="6"/>
    </row>
    <row r="159" spans="1:10" ht="12.75">
      <c r="A159" s="9" t="s">
        <v>175</v>
      </c>
      <c r="B159" s="23">
        <f>SUM(B130:B157)</f>
        <v>1569</v>
      </c>
      <c r="C159" s="23">
        <f>SUM(C130:C157)</f>
        <v>2386</v>
      </c>
      <c r="D159" s="23">
        <f>C159-B159</f>
        <v>817</v>
      </c>
      <c r="E159" s="64">
        <f>SUM(E130:E157)/27</f>
        <v>0.9981481481481481</v>
      </c>
      <c r="F159" s="23">
        <f>SUM(F130:F157)</f>
        <v>5782253.44</v>
      </c>
      <c r="G159" s="23">
        <f>SUM(G130:G157)</f>
        <v>5727964.740000001</v>
      </c>
      <c r="H159" s="64">
        <f>G159/F159</f>
        <v>0.9906111517657726</v>
      </c>
      <c r="I159" s="64">
        <f>E159/H159</f>
        <v>1.00760843078431</v>
      </c>
      <c r="J159" s="23"/>
    </row>
    <row r="160" spans="1:10" ht="12.75">
      <c r="A160" s="185" t="s">
        <v>453</v>
      </c>
      <c r="B160" s="190"/>
      <c r="C160" s="190"/>
      <c r="D160" s="190"/>
      <c r="E160" s="190"/>
      <c r="F160" s="190"/>
      <c r="G160" s="190"/>
      <c r="H160" s="190"/>
      <c r="I160" s="190"/>
      <c r="J160" s="191"/>
    </row>
    <row r="161" spans="1:10" ht="12.75">
      <c r="A161" s="36" t="s">
        <v>485</v>
      </c>
      <c r="B161" s="35"/>
      <c r="C161" s="35"/>
      <c r="D161" s="35"/>
      <c r="E161" s="52"/>
      <c r="F161" s="35"/>
      <c r="G161" s="35"/>
      <c r="H161" s="35"/>
      <c r="I161" s="35"/>
      <c r="J161" s="35"/>
    </row>
    <row r="162" spans="1:10" ht="25.5" customHeight="1">
      <c r="A162" s="5" t="s">
        <v>307</v>
      </c>
      <c r="B162" s="7"/>
      <c r="C162" s="7"/>
      <c r="D162" s="7"/>
      <c r="E162" s="52"/>
      <c r="F162" s="7">
        <v>58250</v>
      </c>
      <c r="G162" s="7">
        <v>58250</v>
      </c>
      <c r="H162" s="58">
        <f aca="true" t="shared" si="16" ref="H162:H167">G162/F162</f>
        <v>1</v>
      </c>
      <c r="I162" s="7"/>
      <c r="J162" s="7"/>
    </row>
    <row r="163" spans="1:10" ht="25.5">
      <c r="A163" s="5" t="s">
        <v>296</v>
      </c>
      <c r="B163" s="7"/>
      <c r="C163" s="7"/>
      <c r="D163" s="7"/>
      <c r="E163" s="52"/>
      <c r="F163" s="7">
        <v>8100</v>
      </c>
      <c r="G163" s="7">
        <v>8100</v>
      </c>
      <c r="H163" s="58">
        <f t="shared" si="16"/>
        <v>1</v>
      </c>
      <c r="I163" s="7"/>
      <c r="J163" s="7"/>
    </row>
    <row r="164" spans="1:10" ht="25.5">
      <c r="A164" s="5" t="s">
        <v>308</v>
      </c>
      <c r="B164" s="7"/>
      <c r="C164" s="7"/>
      <c r="D164" s="7"/>
      <c r="E164" s="52"/>
      <c r="F164" s="7">
        <v>6500</v>
      </c>
      <c r="G164" s="7">
        <v>6500</v>
      </c>
      <c r="H164" s="58">
        <f t="shared" si="16"/>
        <v>1</v>
      </c>
      <c r="I164" s="7"/>
      <c r="J164" s="7"/>
    </row>
    <row r="165" spans="1:10" ht="39" customHeight="1">
      <c r="A165" s="5" t="s">
        <v>309</v>
      </c>
      <c r="B165" s="7"/>
      <c r="C165" s="7"/>
      <c r="D165" s="7"/>
      <c r="E165" s="52"/>
      <c r="F165" s="7">
        <v>30050</v>
      </c>
      <c r="G165" s="7">
        <v>30050</v>
      </c>
      <c r="H165" s="58">
        <f t="shared" si="16"/>
        <v>1</v>
      </c>
      <c r="I165" s="7"/>
      <c r="J165" s="7"/>
    </row>
    <row r="166" spans="1:10" ht="24.75" customHeight="1">
      <c r="A166" s="5" t="s">
        <v>209</v>
      </c>
      <c r="B166" s="7"/>
      <c r="C166" s="7"/>
      <c r="D166" s="7"/>
      <c r="E166" s="52"/>
      <c r="F166" s="7">
        <v>17700</v>
      </c>
      <c r="G166" s="7">
        <v>17700</v>
      </c>
      <c r="H166" s="58">
        <f t="shared" si="16"/>
        <v>1</v>
      </c>
      <c r="I166" s="7"/>
      <c r="J166" s="7"/>
    </row>
    <row r="167" spans="1:10" ht="38.25">
      <c r="A167" s="5" t="s">
        <v>238</v>
      </c>
      <c r="B167" s="7"/>
      <c r="C167" s="7"/>
      <c r="D167" s="7"/>
      <c r="E167" s="52"/>
      <c r="F167" s="7">
        <v>12000</v>
      </c>
      <c r="G167" s="7">
        <v>12000</v>
      </c>
      <c r="H167" s="58">
        <f t="shared" si="16"/>
        <v>1</v>
      </c>
      <c r="I167" s="7"/>
      <c r="J167" s="7"/>
    </row>
    <row r="168" spans="1:10" ht="38.25">
      <c r="A168" s="20" t="s">
        <v>198</v>
      </c>
      <c r="B168" s="93">
        <v>800</v>
      </c>
      <c r="C168" s="95">
        <v>922</v>
      </c>
      <c r="D168" s="93">
        <f>C168-B168</f>
        <v>122</v>
      </c>
      <c r="E168" s="88">
        <f>C168/B168</f>
        <v>1.1525</v>
      </c>
      <c r="F168" s="99"/>
      <c r="G168" s="99"/>
      <c r="H168" s="88"/>
      <c r="I168" s="88"/>
      <c r="J168" s="85" t="s">
        <v>199</v>
      </c>
    </row>
    <row r="169" spans="1:10" ht="25.5">
      <c r="A169" s="41" t="s">
        <v>205</v>
      </c>
      <c r="B169" s="7"/>
      <c r="C169" s="7"/>
      <c r="D169" s="7"/>
      <c r="E169" s="52"/>
      <c r="F169" s="7"/>
      <c r="G169" s="7"/>
      <c r="H169" s="7"/>
      <c r="I169" s="7"/>
      <c r="J169" s="7"/>
    </row>
    <row r="170" spans="1:10" ht="25.5">
      <c r="A170" s="8" t="s">
        <v>337</v>
      </c>
      <c r="B170" s="109">
        <v>200</v>
      </c>
      <c r="C170" s="109">
        <v>206</v>
      </c>
      <c r="D170" s="107">
        <f aca="true" t="shared" si="17" ref="D170:D176">C170-B170</f>
        <v>6</v>
      </c>
      <c r="E170" s="113">
        <f aca="true" t="shared" si="18" ref="E170:E176">C170/B170</f>
        <v>1.03</v>
      </c>
      <c r="F170" s="6">
        <v>10000</v>
      </c>
      <c r="G170" s="6">
        <v>10000</v>
      </c>
      <c r="H170" s="113">
        <f>G170/F170</f>
        <v>1</v>
      </c>
      <c r="I170" s="6"/>
      <c r="J170" s="6"/>
    </row>
    <row r="171" spans="1:10" ht="25.5">
      <c r="A171" s="8" t="s">
        <v>338</v>
      </c>
      <c r="B171" s="109">
        <v>160</v>
      </c>
      <c r="C171" s="109">
        <v>160</v>
      </c>
      <c r="D171" s="107">
        <f t="shared" si="17"/>
        <v>0</v>
      </c>
      <c r="E171" s="113">
        <f t="shared" si="18"/>
        <v>1</v>
      </c>
      <c r="F171" s="6">
        <v>20000</v>
      </c>
      <c r="G171" s="6">
        <v>20000</v>
      </c>
      <c r="H171" s="113">
        <f aca="true" t="shared" si="19" ref="H171:H176">G171/F171</f>
        <v>1</v>
      </c>
      <c r="I171" s="6"/>
      <c r="J171" s="6"/>
    </row>
    <row r="172" spans="1:10" ht="38.25">
      <c r="A172" s="8" t="s">
        <v>339</v>
      </c>
      <c r="B172" s="109">
        <v>800</v>
      </c>
      <c r="C172" s="109">
        <v>1000</v>
      </c>
      <c r="D172" s="107">
        <f t="shared" si="17"/>
        <v>200</v>
      </c>
      <c r="E172" s="113">
        <f t="shared" si="18"/>
        <v>1.25</v>
      </c>
      <c r="F172" s="6">
        <v>10000</v>
      </c>
      <c r="G172" s="6">
        <v>10000</v>
      </c>
      <c r="H172" s="113">
        <f t="shared" si="19"/>
        <v>1</v>
      </c>
      <c r="I172" s="6"/>
      <c r="J172" s="6"/>
    </row>
    <row r="173" spans="1:10" ht="25.5">
      <c r="A173" s="8" t="s">
        <v>340</v>
      </c>
      <c r="B173" s="106">
        <v>250</v>
      </c>
      <c r="C173" s="106">
        <v>259</v>
      </c>
      <c r="D173" s="107">
        <f t="shared" si="17"/>
        <v>9</v>
      </c>
      <c r="E173" s="113">
        <f t="shared" si="18"/>
        <v>1.036</v>
      </c>
      <c r="F173" s="6">
        <v>19000</v>
      </c>
      <c r="G173" s="6">
        <v>19000</v>
      </c>
      <c r="H173" s="113">
        <f t="shared" si="19"/>
        <v>1</v>
      </c>
      <c r="I173" s="6"/>
      <c r="J173" s="6"/>
    </row>
    <row r="174" spans="1:10" ht="51">
      <c r="A174" s="8" t="s">
        <v>341</v>
      </c>
      <c r="B174" s="109">
        <v>4</v>
      </c>
      <c r="C174" s="109">
        <v>4</v>
      </c>
      <c r="D174" s="107">
        <f t="shared" si="17"/>
        <v>0</v>
      </c>
      <c r="E174" s="113">
        <f t="shared" si="18"/>
        <v>1</v>
      </c>
      <c r="F174" s="6">
        <v>3000</v>
      </c>
      <c r="G174" s="6">
        <v>3000</v>
      </c>
      <c r="H174" s="113">
        <f t="shared" si="19"/>
        <v>1</v>
      </c>
      <c r="I174" s="6"/>
      <c r="J174" s="6"/>
    </row>
    <row r="175" spans="1:10" ht="38.25">
      <c r="A175" s="8" t="s">
        <v>342</v>
      </c>
      <c r="B175" s="108">
        <v>1000</v>
      </c>
      <c r="C175" s="108">
        <v>1000</v>
      </c>
      <c r="D175" s="107">
        <f t="shared" si="17"/>
        <v>0</v>
      </c>
      <c r="E175" s="113">
        <f t="shared" si="18"/>
        <v>1</v>
      </c>
      <c r="F175" s="6">
        <v>143500</v>
      </c>
      <c r="G175" s="6">
        <v>143499.8</v>
      </c>
      <c r="H175" s="113">
        <f t="shared" si="19"/>
        <v>0.999998606271777</v>
      </c>
      <c r="I175" s="6"/>
      <c r="J175" s="6"/>
    </row>
    <row r="176" spans="1:10" ht="51">
      <c r="A176" s="8" t="s">
        <v>343</v>
      </c>
      <c r="B176" s="108">
        <v>1000</v>
      </c>
      <c r="C176" s="108">
        <v>1000</v>
      </c>
      <c r="D176" s="107">
        <f t="shared" si="17"/>
        <v>0</v>
      </c>
      <c r="E176" s="113">
        <f t="shared" si="18"/>
        <v>1</v>
      </c>
      <c r="F176" s="6">
        <v>300000</v>
      </c>
      <c r="G176" s="6">
        <v>299000</v>
      </c>
      <c r="H176" s="113">
        <f t="shared" si="19"/>
        <v>0.9966666666666667</v>
      </c>
      <c r="I176" s="6"/>
      <c r="J176" s="6"/>
    </row>
    <row r="177" spans="1:10" ht="12.75">
      <c r="A177" s="42" t="s">
        <v>507</v>
      </c>
      <c r="B177" s="6"/>
      <c r="C177" s="6"/>
      <c r="D177" s="6"/>
      <c r="E177" s="52"/>
      <c r="F177" s="6"/>
      <c r="G177" s="6"/>
      <c r="H177" s="6"/>
      <c r="I177" s="6"/>
      <c r="J177" s="6"/>
    </row>
    <row r="178" spans="1:10" ht="38.25">
      <c r="A178" s="5" t="s">
        <v>358</v>
      </c>
      <c r="B178" s="57">
        <v>35</v>
      </c>
      <c r="C178" s="57">
        <v>35</v>
      </c>
      <c r="D178" s="57">
        <f>C178-B178</f>
        <v>0</v>
      </c>
      <c r="E178" s="58">
        <f>C178/B178</f>
        <v>1</v>
      </c>
      <c r="F178" s="7">
        <v>3000</v>
      </c>
      <c r="G178" s="7">
        <v>3000</v>
      </c>
      <c r="H178" s="58">
        <f>G178/F178</f>
        <v>1</v>
      </c>
      <c r="I178" s="7"/>
      <c r="J178" s="7"/>
    </row>
    <row r="179" spans="1:10" ht="63.75">
      <c r="A179" s="5" t="s">
        <v>359</v>
      </c>
      <c r="B179" s="57">
        <v>7</v>
      </c>
      <c r="C179" s="57">
        <v>7</v>
      </c>
      <c r="D179" s="57">
        <f aca="true" t="shared" si="20" ref="D179:D190">C179-B179</f>
        <v>0</v>
      </c>
      <c r="E179" s="58">
        <f aca="true" t="shared" si="21" ref="E179:E190">C179/B179</f>
        <v>1</v>
      </c>
      <c r="F179" s="7">
        <v>2500</v>
      </c>
      <c r="G179" s="7">
        <v>2500</v>
      </c>
      <c r="H179" s="58">
        <f aca="true" t="shared" si="22" ref="H179:H190">G179/F179</f>
        <v>1</v>
      </c>
      <c r="I179" s="7"/>
      <c r="J179" s="7"/>
    </row>
    <row r="180" spans="1:10" ht="38.25">
      <c r="A180" s="5" t="s">
        <v>408</v>
      </c>
      <c r="B180" s="57">
        <v>26</v>
      </c>
      <c r="C180" s="57">
        <v>26</v>
      </c>
      <c r="D180" s="57">
        <f t="shared" si="20"/>
        <v>0</v>
      </c>
      <c r="E180" s="58">
        <f t="shared" si="21"/>
        <v>1</v>
      </c>
      <c r="F180" s="7">
        <v>5000</v>
      </c>
      <c r="G180" s="7">
        <v>5000</v>
      </c>
      <c r="H180" s="58">
        <f t="shared" si="22"/>
        <v>1</v>
      </c>
      <c r="I180" s="7"/>
      <c r="J180" s="7"/>
    </row>
    <row r="181" spans="1:10" ht="51">
      <c r="A181" s="5" t="s">
        <v>360</v>
      </c>
      <c r="B181" s="57">
        <v>2</v>
      </c>
      <c r="C181" s="57">
        <v>2</v>
      </c>
      <c r="D181" s="57">
        <f t="shared" si="20"/>
        <v>0</v>
      </c>
      <c r="E181" s="58">
        <f t="shared" si="21"/>
        <v>1</v>
      </c>
      <c r="F181" s="7">
        <v>2000</v>
      </c>
      <c r="G181" s="7">
        <v>2000</v>
      </c>
      <c r="H181" s="58">
        <f t="shared" si="22"/>
        <v>1</v>
      </c>
      <c r="I181" s="7"/>
      <c r="J181" s="7"/>
    </row>
    <row r="182" spans="1:10" ht="38.25">
      <c r="A182" s="5" t="s">
        <v>361</v>
      </c>
      <c r="B182" s="57">
        <v>6</v>
      </c>
      <c r="C182" s="57">
        <v>6</v>
      </c>
      <c r="D182" s="57">
        <f t="shared" si="20"/>
        <v>0</v>
      </c>
      <c r="E182" s="58">
        <f t="shared" si="21"/>
        <v>1</v>
      </c>
      <c r="F182" s="7">
        <v>1500</v>
      </c>
      <c r="G182" s="7">
        <v>1500</v>
      </c>
      <c r="H182" s="58">
        <f t="shared" si="22"/>
        <v>1</v>
      </c>
      <c r="I182" s="7"/>
      <c r="J182" s="7"/>
    </row>
    <row r="183" spans="1:10" ht="25.5">
      <c r="A183" s="5" t="s">
        <v>362</v>
      </c>
      <c r="B183" s="57">
        <v>1</v>
      </c>
      <c r="C183" s="57">
        <v>1</v>
      </c>
      <c r="D183" s="57">
        <f t="shared" si="20"/>
        <v>0</v>
      </c>
      <c r="E183" s="58">
        <f t="shared" si="21"/>
        <v>1</v>
      </c>
      <c r="F183" s="7">
        <v>18000</v>
      </c>
      <c r="G183" s="7">
        <v>18000</v>
      </c>
      <c r="H183" s="58">
        <f t="shared" si="22"/>
        <v>1</v>
      </c>
      <c r="I183" s="7"/>
      <c r="J183" s="7"/>
    </row>
    <row r="184" spans="1:10" ht="25.5">
      <c r="A184" s="5" t="s">
        <v>363</v>
      </c>
      <c r="B184" s="57">
        <v>30</v>
      </c>
      <c r="C184" s="57">
        <v>30</v>
      </c>
      <c r="D184" s="57">
        <f t="shared" si="20"/>
        <v>0</v>
      </c>
      <c r="E184" s="58">
        <f t="shared" si="21"/>
        <v>1</v>
      </c>
      <c r="F184" s="7">
        <v>20000</v>
      </c>
      <c r="G184" s="7">
        <v>20000</v>
      </c>
      <c r="H184" s="58">
        <f t="shared" si="22"/>
        <v>1</v>
      </c>
      <c r="I184" s="7"/>
      <c r="J184" s="7"/>
    </row>
    <row r="185" spans="1:10" ht="89.25">
      <c r="A185" s="5" t="s">
        <v>364</v>
      </c>
      <c r="B185" s="57">
        <v>1</v>
      </c>
      <c r="C185" s="57">
        <v>1</v>
      </c>
      <c r="D185" s="57">
        <f t="shared" si="20"/>
        <v>0</v>
      </c>
      <c r="E185" s="58">
        <f t="shared" si="21"/>
        <v>1</v>
      </c>
      <c r="F185" s="7">
        <v>2500</v>
      </c>
      <c r="G185" s="7">
        <v>2500</v>
      </c>
      <c r="H185" s="58">
        <f t="shared" si="22"/>
        <v>1</v>
      </c>
      <c r="I185" s="7"/>
      <c r="J185" s="7"/>
    </row>
    <row r="186" spans="1:10" ht="63.75">
      <c r="A186" s="5" t="s">
        <v>365</v>
      </c>
      <c r="B186" s="57">
        <v>1</v>
      </c>
      <c r="C186" s="57">
        <v>1</v>
      </c>
      <c r="D186" s="57">
        <f t="shared" si="20"/>
        <v>0</v>
      </c>
      <c r="E186" s="58">
        <f t="shared" si="21"/>
        <v>1</v>
      </c>
      <c r="F186" s="7">
        <v>10000</v>
      </c>
      <c r="G186" s="7">
        <v>10000</v>
      </c>
      <c r="H186" s="58">
        <f t="shared" si="22"/>
        <v>1</v>
      </c>
      <c r="I186" s="7"/>
      <c r="J186" s="7"/>
    </row>
    <row r="187" spans="1:10" ht="102">
      <c r="A187" s="5" t="s">
        <v>366</v>
      </c>
      <c r="B187" s="57">
        <v>120</v>
      </c>
      <c r="C187" s="57">
        <v>120</v>
      </c>
      <c r="D187" s="57">
        <f t="shared" si="20"/>
        <v>0</v>
      </c>
      <c r="E187" s="58">
        <f t="shared" si="21"/>
        <v>1</v>
      </c>
      <c r="F187" s="7">
        <v>3000</v>
      </c>
      <c r="G187" s="7">
        <v>3000</v>
      </c>
      <c r="H187" s="58">
        <f t="shared" si="22"/>
        <v>1</v>
      </c>
      <c r="I187" s="7"/>
      <c r="J187" s="7"/>
    </row>
    <row r="188" spans="1:10" ht="63.75">
      <c r="A188" s="5" t="s">
        <v>382</v>
      </c>
      <c r="B188" s="57">
        <v>8</v>
      </c>
      <c r="C188" s="57">
        <v>8</v>
      </c>
      <c r="D188" s="57">
        <f t="shared" si="20"/>
        <v>0</v>
      </c>
      <c r="E188" s="58">
        <f t="shared" si="21"/>
        <v>1</v>
      </c>
      <c r="F188" s="7">
        <v>8000</v>
      </c>
      <c r="G188" s="7">
        <v>8000</v>
      </c>
      <c r="H188" s="58">
        <f t="shared" si="22"/>
        <v>1</v>
      </c>
      <c r="I188" s="7"/>
      <c r="J188" s="7"/>
    </row>
    <row r="189" spans="1:10" ht="25.5">
      <c r="A189" s="5" t="s">
        <v>383</v>
      </c>
      <c r="B189" s="57">
        <v>1</v>
      </c>
      <c r="C189" s="57">
        <v>1</v>
      </c>
      <c r="D189" s="57">
        <f t="shared" si="20"/>
        <v>0</v>
      </c>
      <c r="E189" s="58">
        <f t="shared" si="21"/>
        <v>1</v>
      </c>
      <c r="F189" s="7">
        <v>1000</v>
      </c>
      <c r="G189" s="7">
        <v>1000</v>
      </c>
      <c r="H189" s="58">
        <f t="shared" si="22"/>
        <v>1</v>
      </c>
      <c r="I189" s="7"/>
      <c r="J189" s="7"/>
    </row>
    <row r="190" spans="1:10" ht="102">
      <c r="A190" s="5" t="s">
        <v>384</v>
      </c>
      <c r="B190" s="57">
        <v>6</v>
      </c>
      <c r="C190" s="57">
        <v>6</v>
      </c>
      <c r="D190" s="57">
        <f t="shared" si="20"/>
        <v>0</v>
      </c>
      <c r="E190" s="58">
        <f t="shared" si="21"/>
        <v>1</v>
      </c>
      <c r="F190" s="7">
        <v>8000</v>
      </c>
      <c r="G190" s="7">
        <v>8000</v>
      </c>
      <c r="H190" s="58">
        <f t="shared" si="22"/>
        <v>1</v>
      </c>
      <c r="I190" s="7"/>
      <c r="J190" s="7"/>
    </row>
    <row r="191" spans="1:10" ht="12.75">
      <c r="A191" s="41" t="s">
        <v>481</v>
      </c>
      <c r="B191" s="7"/>
      <c r="C191" s="7"/>
      <c r="D191" s="7"/>
      <c r="E191" s="52"/>
      <c r="F191" s="7"/>
      <c r="G191" s="7"/>
      <c r="H191" s="7"/>
      <c r="I191" s="7"/>
      <c r="J191" s="7"/>
    </row>
    <row r="192" spans="1:10" ht="63.75">
      <c r="A192" s="20" t="s">
        <v>235</v>
      </c>
      <c r="B192" s="7">
        <v>400</v>
      </c>
      <c r="C192" s="7">
        <v>400</v>
      </c>
      <c r="D192" s="57">
        <f>C192-B192</f>
        <v>0</v>
      </c>
      <c r="E192" s="58">
        <f>C192/B192</f>
        <v>1</v>
      </c>
      <c r="F192" s="7">
        <v>80000</v>
      </c>
      <c r="G192" s="166">
        <v>79036.4</v>
      </c>
      <c r="H192" s="58">
        <f>G192/F192</f>
        <v>0.9879549999999999</v>
      </c>
      <c r="I192" s="7"/>
      <c r="J192" s="170" t="s">
        <v>39</v>
      </c>
    </row>
    <row r="193" spans="1:10" ht="25.5">
      <c r="A193" s="55" t="s">
        <v>107</v>
      </c>
      <c r="B193" s="7"/>
      <c r="C193" s="7"/>
      <c r="D193" s="7"/>
      <c r="E193" s="52"/>
      <c r="F193" s="68">
        <f>F194/F506</f>
        <v>0.006062607590932211</v>
      </c>
      <c r="G193" s="68">
        <f>G194/G506</f>
        <v>0.006474370824944588</v>
      </c>
      <c r="H193" s="7"/>
      <c r="I193" s="7"/>
      <c r="J193" s="7"/>
    </row>
    <row r="194" spans="1:10" ht="12.75">
      <c r="A194" s="9" t="s">
        <v>176</v>
      </c>
      <c r="B194" s="10">
        <f>SUM(B162:B192)</f>
        <v>4858</v>
      </c>
      <c r="C194" s="10">
        <f>SUM(C162:C192)</f>
        <v>5195</v>
      </c>
      <c r="D194" s="10">
        <f>C194-B194</f>
        <v>337</v>
      </c>
      <c r="E194" s="64">
        <f>C194/B194</f>
        <v>1.0693701111568548</v>
      </c>
      <c r="F194" s="10">
        <f>SUM(F162:F192)</f>
        <v>802600</v>
      </c>
      <c r="G194" s="10">
        <f>SUM(G162:G192)</f>
        <v>800636.2000000001</v>
      </c>
      <c r="H194" s="64">
        <f>G194/F194</f>
        <v>0.9975532020931972</v>
      </c>
      <c r="I194" s="64">
        <f>E194/H194</f>
        <v>1.071993061535928</v>
      </c>
      <c r="J194" s="10"/>
    </row>
    <row r="195" spans="1:10" ht="12.75">
      <c r="A195" s="201" t="s">
        <v>454</v>
      </c>
      <c r="B195" s="190"/>
      <c r="C195" s="190"/>
      <c r="D195" s="190"/>
      <c r="E195" s="190"/>
      <c r="F195" s="190"/>
      <c r="G195" s="190"/>
      <c r="H195" s="190"/>
      <c r="I195" s="190"/>
      <c r="J195" s="191"/>
    </row>
    <row r="196" spans="1:10" ht="25.5">
      <c r="A196" s="28" t="s">
        <v>205</v>
      </c>
      <c r="B196" s="27"/>
      <c r="C196" s="27"/>
      <c r="D196" s="27"/>
      <c r="E196" s="52"/>
      <c r="F196" s="27"/>
      <c r="G196" s="27"/>
      <c r="H196" s="27"/>
      <c r="I196" s="27"/>
      <c r="J196" s="27"/>
    </row>
    <row r="197" spans="1:10" ht="51">
      <c r="A197" s="2" t="s">
        <v>344</v>
      </c>
      <c r="B197" s="106">
        <v>300</v>
      </c>
      <c r="C197" s="106">
        <v>300</v>
      </c>
      <c r="D197" s="107">
        <f aca="true" t="shared" si="23" ref="D197:D206">C197-B197</f>
        <v>0</v>
      </c>
      <c r="E197" s="68">
        <f>C197/B197</f>
        <v>1</v>
      </c>
      <c r="F197" s="7">
        <v>4000</v>
      </c>
      <c r="G197" s="7">
        <v>4000</v>
      </c>
      <c r="H197" s="68">
        <f>G197/F197</f>
        <v>1</v>
      </c>
      <c r="I197" s="7"/>
      <c r="J197" s="7"/>
    </row>
    <row r="198" spans="1:10" ht="63.75">
      <c r="A198" s="2" t="s">
        <v>81</v>
      </c>
      <c r="B198" s="106">
        <v>200</v>
      </c>
      <c r="C198" s="106">
        <v>200</v>
      </c>
      <c r="D198" s="107">
        <f t="shared" si="23"/>
        <v>0</v>
      </c>
      <c r="E198" s="68">
        <f aca="true" t="shared" si="24" ref="E198:E213">C198/B198</f>
        <v>1</v>
      </c>
      <c r="F198" s="7">
        <v>1500</v>
      </c>
      <c r="G198" s="7">
        <v>1500</v>
      </c>
      <c r="H198" s="68">
        <f aca="true" t="shared" si="25" ref="H198:H213">G198/F198</f>
        <v>1</v>
      </c>
      <c r="I198" s="7"/>
      <c r="J198" s="7"/>
    </row>
    <row r="199" spans="1:10" ht="51">
      <c r="A199" s="2" t="s">
        <v>82</v>
      </c>
      <c r="B199" s="106">
        <v>50</v>
      </c>
      <c r="C199" s="106">
        <v>50</v>
      </c>
      <c r="D199" s="107">
        <f t="shared" si="23"/>
        <v>0</v>
      </c>
      <c r="E199" s="68">
        <f t="shared" si="24"/>
        <v>1</v>
      </c>
      <c r="F199" s="7">
        <v>3000</v>
      </c>
      <c r="G199" s="7">
        <v>3000</v>
      </c>
      <c r="H199" s="68">
        <f t="shared" si="25"/>
        <v>1</v>
      </c>
      <c r="I199" s="7"/>
      <c r="J199" s="7"/>
    </row>
    <row r="200" spans="1:10" ht="51">
      <c r="A200" s="2" t="s">
        <v>83</v>
      </c>
      <c r="B200" s="106">
        <v>100</v>
      </c>
      <c r="C200" s="106">
        <v>150</v>
      </c>
      <c r="D200" s="107">
        <f t="shared" si="23"/>
        <v>50</v>
      </c>
      <c r="E200" s="68">
        <f t="shared" si="24"/>
        <v>1.5</v>
      </c>
      <c r="F200" s="7">
        <v>8500</v>
      </c>
      <c r="G200" s="7">
        <v>8500</v>
      </c>
      <c r="H200" s="68">
        <f t="shared" si="25"/>
        <v>1</v>
      </c>
      <c r="I200" s="7"/>
      <c r="J200" s="7"/>
    </row>
    <row r="201" spans="1:10" ht="51">
      <c r="A201" s="2" t="s">
        <v>84</v>
      </c>
      <c r="B201" s="109">
        <v>150</v>
      </c>
      <c r="C201" s="109">
        <v>160</v>
      </c>
      <c r="D201" s="107">
        <f t="shared" si="23"/>
        <v>10</v>
      </c>
      <c r="E201" s="68">
        <f t="shared" si="24"/>
        <v>1.0666666666666667</v>
      </c>
      <c r="F201" s="7">
        <v>3000</v>
      </c>
      <c r="G201" s="7">
        <v>3000</v>
      </c>
      <c r="H201" s="68">
        <f t="shared" si="25"/>
        <v>1</v>
      </c>
      <c r="I201" s="7"/>
      <c r="J201" s="7"/>
    </row>
    <row r="202" spans="1:10" ht="51">
      <c r="A202" s="2" t="s">
        <v>85</v>
      </c>
      <c r="B202" s="106">
        <v>50</v>
      </c>
      <c r="C202" s="106">
        <v>25</v>
      </c>
      <c r="D202" s="107">
        <f t="shared" si="23"/>
        <v>-25</v>
      </c>
      <c r="E202" s="68">
        <f t="shared" si="24"/>
        <v>0.5</v>
      </c>
      <c r="F202" s="7">
        <v>15000</v>
      </c>
      <c r="G202" s="7">
        <v>15000</v>
      </c>
      <c r="H202" s="68">
        <f t="shared" si="25"/>
        <v>1</v>
      </c>
      <c r="I202" s="7"/>
      <c r="J202" s="7"/>
    </row>
    <row r="203" spans="1:10" ht="76.5">
      <c r="A203" s="2" t="s">
        <v>86</v>
      </c>
      <c r="B203" s="106">
        <v>1000</v>
      </c>
      <c r="C203" s="106">
        <v>1000</v>
      </c>
      <c r="D203" s="107">
        <f t="shared" si="23"/>
        <v>0</v>
      </c>
      <c r="E203" s="68">
        <f t="shared" si="24"/>
        <v>1</v>
      </c>
      <c r="F203" s="7">
        <v>30000</v>
      </c>
      <c r="G203" s="7">
        <v>30000</v>
      </c>
      <c r="H203" s="68">
        <f t="shared" si="25"/>
        <v>1</v>
      </c>
      <c r="I203" s="7"/>
      <c r="J203" s="7"/>
    </row>
    <row r="204" spans="1:10" ht="51">
      <c r="A204" s="2" t="s">
        <v>87</v>
      </c>
      <c r="B204" s="106">
        <v>300</v>
      </c>
      <c r="C204" s="106">
        <v>650</v>
      </c>
      <c r="D204" s="107">
        <f t="shared" si="23"/>
        <v>350</v>
      </c>
      <c r="E204" s="68">
        <f t="shared" si="24"/>
        <v>2.1666666666666665</v>
      </c>
      <c r="F204" s="7">
        <v>15000</v>
      </c>
      <c r="G204" s="7">
        <v>15000</v>
      </c>
      <c r="H204" s="68">
        <f t="shared" si="25"/>
        <v>1</v>
      </c>
      <c r="I204" s="7"/>
      <c r="J204" s="7"/>
    </row>
    <row r="205" spans="1:10" ht="51">
      <c r="A205" s="2" t="s">
        <v>88</v>
      </c>
      <c r="B205" s="106">
        <v>1000</v>
      </c>
      <c r="C205" s="106">
        <v>1000</v>
      </c>
      <c r="D205" s="107">
        <f t="shared" si="23"/>
        <v>0</v>
      </c>
      <c r="E205" s="68">
        <f t="shared" si="24"/>
        <v>1</v>
      </c>
      <c r="F205" s="7">
        <v>15000</v>
      </c>
      <c r="G205" s="7">
        <v>15000</v>
      </c>
      <c r="H205" s="68">
        <f t="shared" si="25"/>
        <v>1</v>
      </c>
      <c r="I205" s="7"/>
      <c r="J205" s="7"/>
    </row>
    <row r="206" spans="1:10" ht="64.5" customHeight="1">
      <c r="A206" s="2" t="s">
        <v>89</v>
      </c>
      <c r="B206" s="106">
        <v>500</v>
      </c>
      <c r="C206" s="106">
        <v>500</v>
      </c>
      <c r="D206" s="107">
        <f t="shared" si="23"/>
        <v>0</v>
      </c>
      <c r="E206" s="68">
        <f t="shared" si="24"/>
        <v>1</v>
      </c>
      <c r="F206" s="7">
        <v>5000</v>
      </c>
      <c r="G206" s="7">
        <v>5000</v>
      </c>
      <c r="H206" s="68">
        <f t="shared" si="25"/>
        <v>1</v>
      </c>
      <c r="I206" s="7"/>
      <c r="J206" s="7"/>
    </row>
    <row r="207" spans="1:10" ht="12.75">
      <c r="A207" s="40" t="s">
        <v>177</v>
      </c>
      <c r="B207" s="7"/>
      <c r="C207" s="7"/>
      <c r="D207" s="7"/>
      <c r="E207" s="68"/>
      <c r="F207" s="7"/>
      <c r="G207" s="7"/>
      <c r="H207" s="68"/>
      <c r="I207" s="7"/>
      <c r="J207" s="7"/>
    </row>
    <row r="208" spans="1:10" ht="51">
      <c r="A208" s="20" t="s">
        <v>300</v>
      </c>
      <c r="B208" s="6">
        <v>77</v>
      </c>
      <c r="C208" s="6">
        <v>77</v>
      </c>
      <c r="D208" s="6">
        <f aca="true" t="shared" si="26" ref="D208:D213">C208-B208</f>
        <v>0</v>
      </c>
      <c r="E208" s="68">
        <f t="shared" si="24"/>
        <v>1</v>
      </c>
      <c r="F208" s="6">
        <v>158640</v>
      </c>
      <c r="G208" s="6">
        <v>158640</v>
      </c>
      <c r="H208" s="68">
        <f t="shared" si="25"/>
        <v>1</v>
      </c>
      <c r="I208" s="6"/>
      <c r="J208" s="6"/>
    </row>
    <row r="209" spans="1:10" ht="25.5">
      <c r="A209" s="27" t="s">
        <v>102</v>
      </c>
      <c r="B209" s="3">
        <v>190</v>
      </c>
      <c r="C209" s="3">
        <v>0</v>
      </c>
      <c r="D209" s="72">
        <f t="shared" si="26"/>
        <v>-190</v>
      </c>
      <c r="E209" s="88">
        <f t="shared" si="24"/>
        <v>0</v>
      </c>
      <c r="F209" s="87">
        <v>136924</v>
      </c>
      <c r="G209" s="87">
        <v>0</v>
      </c>
      <c r="H209" s="88">
        <f t="shared" si="25"/>
        <v>0</v>
      </c>
      <c r="I209" s="72"/>
      <c r="J209" s="150" t="s">
        <v>103</v>
      </c>
    </row>
    <row r="210" spans="1:10" ht="39.75" customHeight="1">
      <c r="A210" s="27" t="s">
        <v>104</v>
      </c>
      <c r="B210" s="3">
        <v>12</v>
      </c>
      <c r="C210" s="3">
        <v>12</v>
      </c>
      <c r="D210" s="3">
        <f t="shared" si="26"/>
        <v>0</v>
      </c>
      <c r="E210" s="88">
        <f t="shared" si="24"/>
        <v>1</v>
      </c>
      <c r="F210" s="87">
        <v>20860</v>
      </c>
      <c r="G210" s="87">
        <f>F210</f>
        <v>20860</v>
      </c>
      <c r="H210" s="88">
        <f t="shared" si="25"/>
        <v>1</v>
      </c>
      <c r="I210" s="6"/>
      <c r="J210" s="6"/>
    </row>
    <row r="211" spans="1:10" ht="51">
      <c r="A211" s="20" t="s">
        <v>351</v>
      </c>
      <c r="B211" s="3">
        <v>17</v>
      </c>
      <c r="C211" s="3">
        <v>17</v>
      </c>
      <c r="D211" s="3">
        <f t="shared" si="26"/>
        <v>0</v>
      </c>
      <c r="E211" s="88">
        <f t="shared" si="24"/>
        <v>1</v>
      </c>
      <c r="F211" s="87">
        <v>316207</v>
      </c>
      <c r="G211" s="72">
        <v>316172.14</v>
      </c>
      <c r="H211" s="88">
        <f t="shared" si="25"/>
        <v>0.9998897557612577</v>
      </c>
      <c r="I211" s="6"/>
      <c r="J211" s="6"/>
    </row>
    <row r="212" spans="1:10" ht="25.5">
      <c r="A212" s="20" t="s">
        <v>397</v>
      </c>
      <c r="B212" s="3">
        <v>1</v>
      </c>
      <c r="C212" s="3">
        <v>1</v>
      </c>
      <c r="D212" s="3">
        <f t="shared" si="26"/>
        <v>0</v>
      </c>
      <c r="E212" s="88">
        <f t="shared" si="24"/>
        <v>1</v>
      </c>
      <c r="F212" s="87">
        <v>434000</v>
      </c>
      <c r="G212" s="87">
        <f>F212</f>
        <v>434000</v>
      </c>
      <c r="H212" s="88">
        <f t="shared" si="25"/>
        <v>1</v>
      </c>
      <c r="I212" s="6"/>
      <c r="J212" s="6"/>
    </row>
    <row r="213" spans="1:10" ht="38.25">
      <c r="A213" s="20" t="s">
        <v>352</v>
      </c>
      <c r="B213" s="3">
        <v>2</v>
      </c>
      <c r="C213" s="3">
        <v>2</v>
      </c>
      <c r="D213" s="3">
        <f t="shared" si="26"/>
        <v>0</v>
      </c>
      <c r="E213" s="88">
        <f t="shared" si="24"/>
        <v>1</v>
      </c>
      <c r="F213" s="87">
        <v>83369</v>
      </c>
      <c r="G213" s="87">
        <f>F213</f>
        <v>83369</v>
      </c>
      <c r="H213" s="88">
        <f t="shared" si="25"/>
        <v>1</v>
      </c>
      <c r="I213" s="6"/>
      <c r="J213" s="6"/>
    </row>
    <row r="214" spans="1:10" ht="12.75">
      <c r="A214" s="39" t="s">
        <v>489</v>
      </c>
      <c r="B214" s="6"/>
      <c r="C214" s="6"/>
      <c r="D214" s="6"/>
      <c r="E214" s="52"/>
      <c r="F214" s="6"/>
      <c r="G214" s="6"/>
      <c r="H214" s="6"/>
      <c r="I214" s="6"/>
      <c r="J214" s="6"/>
    </row>
    <row r="215" spans="1:10" ht="25.5">
      <c r="A215" s="8" t="s">
        <v>139</v>
      </c>
      <c r="B215" s="6">
        <v>23</v>
      </c>
      <c r="C215" s="6">
        <v>23</v>
      </c>
      <c r="D215" s="6">
        <f>C215-B215</f>
        <v>0</v>
      </c>
      <c r="E215" s="58">
        <f>C215/B215</f>
        <v>1</v>
      </c>
      <c r="F215" s="6">
        <v>20000</v>
      </c>
      <c r="G215" s="6">
        <v>20000</v>
      </c>
      <c r="H215" s="58">
        <f>G215/F215</f>
        <v>1</v>
      </c>
      <c r="I215" s="6"/>
      <c r="J215" s="6"/>
    </row>
    <row r="216" spans="1:10" ht="25.5">
      <c r="A216" s="20" t="s">
        <v>116</v>
      </c>
      <c r="B216" s="6">
        <v>1</v>
      </c>
      <c r="C216" s="6">
        <v>1</v>
      </c>
      <c r="D216" s="6">
        <f>C216-B216</f>
        <v>0</v>
      </c>
      <c r="E216" s="58">
        <f>C216/B216</f>
        <v>1</v>
      </c>
      <c r="F216" s="6">
        <v>248750</v>
      </c>
      <c r="G216" s="6">
        <v>248750</v>
      </c>
      <c r="H216" s="58">
        <f>G216/F216</f>
        <v>1</v>
      </c>
      <c r="I216" s="6"/>
      <c r="J216" s="6"/>
    </row>
    <row r="217" spans="1:10" ht="25.5">
      <c r="A217" s="55" t="s">
        <v>107</v>
      </c>
      <c r="B217" s="6"/>
      <c r="C217" s="6"/>
      <c r="D217" s="6"/>
      <c r="E217" s="52"/>
      <c r="F217" s="66">
        <f>F218/F506</f>
        <v>0.011472196958295908</v>
      </c>
      <c r="G217" s="66">
        <f>G218/G506</f>
        <v>0.011173899260341865</v>
      </c>
      <c r="H217" s="6"/>
      <c r="I217" s="6"/>
      <c r="J217" s="6"/>
    </row>
    <row r="218" spans="1:10" ht="12.75">
      <c r="A218" s="9" t="s">
        <v>178</v>
      </c>
      <c r="B218" s="10">
        <f>SUM(B197:B216)</f>
        <v>3973</v>
      </c>
      <c r="C218" s="10">
        <f>SUM(C197:C216)</f>
        <v>4168</v>
      </c>
      <c r="D218" s="10">
        <f>C218-B218</f>
        <v>195</v>
      </c>
      <c r="E218" s="69">
        <f>C218/B218</f>
        <v>1.049081298766675</v>
      </c>
      <c r="F218" s="10">
        <f>SUM(F197:F216)</f>
        <v>1518750</v>
      </c>
      <c r="G218" s="23">
        <f>SUM(G197:G216)</f>
        <v>1381791.1400000001</v>
      </c>
      <c r="H218" s="69">
        <f>G218/F218</f>
        <v>0.9098213267489713</v>
      </c>
      <c r="I218" s="69">
        <f>E218/H218</f>
        <v>1.153062989318261</v>
      </c>
      <c r="J218" s="10"/>
    </row>
    <row r="219" spans="1:10" ht="25.5" customHeight="1">
      <c r="A219" s="185" t="s">
        <v>455</v>
      </c>
      <c r="B219" s="190"/>
      <c r="C219" s="190"/>
      <c r="D219" s="190"/>
      <c r="E219" s="190"/>
      <c r="F219" s="190"/>
      <c r="G219" s="190"/>
      <c r="H219" s="190"/>
      <c r="I219" s="190"/>
      <c r="J219" s="191"/>
    </row>
    <row r="220" spans="1:10" ht="38.25">
      <c r="A220" s="20" t="s">
        <v>272</v>
      </c>
      <c r="B220" s="130">
        <v>1</v>
      </c>
      <c r="C220" s="130">
        <v>1</v>
      </c>
      <c r="D220" s="130">
        <f>C220-B220</f>
        <v>0</v>
      </c>
      <c r="E220" s="131">
        <f>C220/B220</f>
        <v>1</v>
      </c>
      <c r="F220" s="13">
        <v>50000</v>
      </c>
      <c r="G220" s="13">
        <v>50000</v>
      </c>
      <c r="H220" s="58">
        <f>G220/F220</f>
        <v>1</v>
      </c>
      <c r="I220" s="13"/>
      <c r="J220" s="13"/>
    </row>
    <row r="221" spans="1:10" ht="12.75">
      <c r="A221" s="20" t="s">
        <v>313</v>
      </c>
      <c r="B221" s="130">
        <v>1</v>
      </c>
      <c r="C221" s="130">
        <v>1</v>
      </c>
      <c r="D221" s="116">
        <f>C221-B221</f>
        <v>0</v>
      </c>
      <c r="E221" s="124">
        <f>C221/B221</f>
        <v>1</v>
      </c>
      <c r="F221" s="13">
        <v>3986336</v>
      </c>
      <c r="G221" s="13">
        <v>3986336</v>
      </c>
      <c r="H221" s="58">
        <f>G221/F221</f>
        <v>1</v>
      </c>
      <c r="I221" s="13"/>
      <c r="J221" s="13"/>
    </row>
    <row r="222" spans="1:10" ht="25.5">
      <c r="A222" s="55" t="s">
        <v>107</v>
      </c>
      <c r="B222" s="13"/>
      <c r="C222" s="13"/>
      <c r="D222" s="13"/>
      <c r="E222" s="52"/>
      <c r="F222" s="66">
        <f>F223/F506</f>
        <v>0.030489311329619934</v>
      </c>
      <c r="G222" s="66">
        <f>G223/G506</f>
        <v>0.03263996311692319</v>
      </c>
      <c r="H222" s="13"/>
      <c r="I222" s="13"/>
      <c r="J222" s="13"/>
    </row>
    <row r="223" spans="1:10" ht="12.75">
      <c r="A223" s="9" t="s">
        <v>179</v>
      </c>
      <c r="B223" s="10">
        <f>SUM(B220:B221)</f>
        <v>2</v>
      </c>
      <c r="C223" s="10">
        <f>SUM(C220:C221)</f>
        <v>2</v>
      </c>
      <c r="D223" s="10">
        <f>C223-B223</f>
        <v>0</v>
      </c>
      <c r="E223" s="69">
        <f>C223/B223</f>
        <v>1</v>
      </c>
      <c r="F223" s="10">
        <f>SUM(F220:F221)</f>
        <v>4036336</v>
      </c>
      <c r="G223" s="10">
        <f>SUM(G220:G221)</f>
        <v>4036336</v>
      </c>
      <c r="H223" s="69">
        <f>G223/F223</f>
        <v>1</v>
      </c>
      <c r="I223" s="69">
        <f>E223/H223</f>
        <v>1</v>
      </c>
      <c r="J223" s="10"/>
    </row>
    <row r="224" spans="1:10" ht="12.75">
      <c r="A224" s="201" t="s">
        <v>456</v>
      </c>
      <c r="B224" s="190"/>
      <c r="C224" s="190"/>
      <c r="D224" s="190"/>
      <c r="E224" s="190"/>
      <c r="F224" s="190"/>
      <c r="G224" s="190"/>
      <c r="H224" s="190"/>
      <c r="I224" s="190"/>
      <c r="J224" s="191"/>
    </row>
    <row r="225" spans="1:10" ht="12.75">
      <c r="A225" s="37" t="s">
        <v>457</v>
      </c>
      <c r="B225" s="46"/>
      <c r="C225" s="46"/>
      <c r="D225" s="46"/>
      <c r="E225" s="52"/>
      <c r="F225" s="43"/>
      <c r="G225" s="43"/>
      <c r="H225" s="43"/>
      <c r="I225" s="43"/>
      <c r="J225" s="43"/>
    </row>
    <row r="226" spans="1:10" ht="25.5">
      <c r="A226" s="20" t="s">
        <v>404</v>
      </c>
      <c r="B226" s="6"/>
      <c r="C226" s="6"/>
      <c r="D226" s="6"/>
      <c r="E226" s="52"/>
      <c r="F226" s="6">
        <v>5538659</v>
      </c>
      <c r="G226" s="6">
        <v>5538659</v>
      </c>
      <c r="H226" s="58">
        <f>G226/F226</f>
        <v>1</v>
      </c>
      <c r="I226" s="6"/>
      <c r="J226" s="6"/>
    </row>
    <row r="227" spans="1:10" ht="25.5">
      <c r="A227" s="20" t="s">
        <v>298</v>
      </c>
      <c r="B227" s="6"/>
      <c r="C227" s="6"/>
      <c r="D227" s="6"/>
      <c r="E227" s="52"/>
      <c r="F227" s="6">
        <v>4139700</v>
      </c>
      <c r="G227" s="6">
        <v>4139700</v>
      </c>
      <c r="H227" s="58">
        <f aca="true" t="shared" si="27" ref="H227:H239">G227/F227</f>
        <v>1</v>
      </c>
      <c r="I227" s="6"/>
      <c r="J227" s="6"/>
    </row>
    <row r="228" spans="1:10" ht="12.75">
      <c r="A228" s="20" t="s">
        <v>299</v>
      </c>
      <c r="B228" s="6"/>
      <c r="C228" s="6"/>
      <c r="D228" s="6"/>
      <c r="E228" s="52"/>
      <c r="F228" s="6">
        <v>1599738</v>
      </c>
      <c r="G228" s="6">
        <v>1457667</v>
      </c>
      <c r="H228" s="58">
        <f t="shared" si="27"/>
        <v>0.9111910825397659</v>
      </c>
      <c r="I228" s="6"/>
      <c r="J228" s="98" t="s">
        <v>201</v>
      </c>
    </row>
    <row r="229" spans="1:10" ht="76.5">
      <c r="A229" s="20" t="s">
        <v>405</v>
      </c>
      <c r="B229" s="6"/>
      <c r="C229" s="6"/>
      <c r="D229" s="6"/>
      <c r="E229" s="52"/>
      <c r="F229" s="6">
        <v>170437</v>
      </c>
      <c r="G229" s="6">
        <v>170437</v>
      </c>
      <c r="H229" s="58">
        <f t="shared" si="27"/>
        <v>1</v>
      </c>
      <c r="I229" s="6"/>
      <c r="J229" s="98"/>
    </row>
    <row r="230" spans="1:10" ht="38.25">
      <c r="A230" s="20" t="s">
        <v>301</v>
      </c>
      <c r="B230" s="6"/>
      <c r="C230" s="6"/>
      <c r="D230" s="6"/>
      <c r="E230" s="52"/>
      <c r="F230" s="6">
        <v>48100</v>
      </c>
      <c r="G230" s="6">
        <v>48100</v>
      </c>
      <c r="H230" s="58">
        <f t="shared" si="27"/>
        <v>1</v>
      </c>
      <c r="I230" s="6"/>
      <c r="J230" s="98"/>
    </row>
    <row r="231" spans="1:10" ht="25.5">
      <c r="A231" s="20" t="s">
        <v>119</v>
      </c>
      <c r="B231" s="6"/>
      <c r="C231" s="6"/>
      <c r="D231" s="6"/>
      <c r="E231" s="52"/>
      <c r="F231" s="6">
        <v>32400</v>
      </c>
      <c r="G231" s="6">
        <v>32400</v>
      </c>
      <c r="H231" s="58">
        <f t="shared" si="27"/>
        <v>1</v>
      </c>
      <c r="I231" s="6"/>
      <c r="J231" s="98"/>
    </row>
    <row r="232" spans="1:10" ht="33.75">
      <c r="A232" s="20" t="s">
        <v>120</v>
      </c>
      <c r="B232" s="6"/>
      <c r="C232" s="6"/>
      <c r="D232" s="6"/>
      <c r="E232" s="52"/>
      <c r="F232" s="6">
        <v>72000</v>
      </c>
      <c r="G232" s="6">
        <v>64000</v>
      </c>
      <c r="H232" s="58">
        <f t="shared" si="27"/>
        <v>0.8888888888888888</v>
      </c>
      <c r="I232" s="6"/>
      <c r="J232" s="98" t="s">
        <v>291</v>
      </c>
    </row>
    <row r="233" spans="1:10" ht="25.5">
      <c r="A233" s="20" t="s">
        <v>121</v>
      </c>
      <c r="B233" s="6"/>
      <c r="C233" s="6"/>
      <c r="D233" s="6"/>
      <c r="E233" s="52"/>
      <c r="F233" s="6">
        <v>9600</v>
      </c>
      <c r="G233" s="6">
        <v>9600</v>
      </c>
      <c r="H233" s="58">
        <f t="shared" si="27"/>
        <v>1</v>
      </c>
      <c r="I233" s="6"/>
      <c r="J233" s="98"/>
    </row>
    <row r="234" spans="1:10" ht="12.75">
      <c r="A234" s="20" t="s">
        <v>245</v>
      </c>
      <c r="B234" s="6"/>
      <c r="C234" s="6"/>
      <c r="D234" s="6"/>
      <c r="E234" s="52"/>
      <c r="F234" s="6">
        <v>27000</v>
      </c>
      <c r="G234" s="6">
        <v>27000</v>
      </c>
      <c r="H234" s="58">
        <f t="shared" si="27"/>
        <v>1</v>
      </c>
      <c r="I234" s="6"/>
      <c r="J234" s="98"/>
    </row>
    <row r="235" spans="1:10" ht="63.75">
      <c r="A235" s="20" t="s">
        <v>22</v>
      </c>
      <c r="B235" s="6"/>
      <c r="C235" s="6"/>
      <c r="D235" s="6"/>
      <c r="E235" s="52"/>
      <c r="F235" s="6">
        <v>104950</v>
      </c>
      <c r="G235" s="6">
        <v>104950</v>
      </c>
      <c r="H235" s="58">
        <f t="shared" si="27"/>
        <v>1</v>
      </c>
      <c r="I235" s="6"/>
      <c r="J235" s="98"/>
    </row>
    <row r="236" spans="1:10" ht="12.75">
      <c r="A236" s="20" t="s">
        <v>246</v>
      </c>
      <c r="B236" s="6"/>
      <c r="C236" s="6"/>
      <c r="D236" s="6"/>
      <c r="E236" s="52"/>
      <c r="F236" s="6">
        <v>19250</v>
      </c>
      <c r="G236" s="6">
        <v>19250</v>
      </c>
      <c r="H236" s="58">
        <f t="shared" si="27"/>
        <v>1</v>
      </c>
      <c r="I236" s="6"/>
      <c r="J236" s="98"/>
    </row>
    <row r="237" spans="1:10" ht="25.5">
      <c r="A237" s="20" t="s">
        <v>302</v>
      </c>
      <c r="B237" s="6"/>
      <c r="C237" s="6"/>
      <c r="D237" s="6"/>
      <c r="E237" s="52"/>
      <c r="F237" s="6">
        <v>521500</v>
      </c>
      <c r="G237" s="6">
        <v>521165.12</v>
      </c>
      <c r="H237" s="58">
        <f t="shared" si="27"/>
        <v>0.9993578523489933</v>
      </c>
      <c r="I237" s="6"/>
      <c r="J237" s="98" t="s">
        <v>280</v>
      </c>
    </row>
    <row r="238" spans="1:10" ht="22.5">
      <c r="A238" s="20" t="s">
        <v>44</v>
      </c>
      <c r="B238" s="6"/>
      <c r="C238" s="6"/>
      <c r="D238" s="6"/>
      <c r="E238" s="52"/>
      <c r="F238" s="6">
        <v>1014400</v>
      </c>
      <c r="G238" s="6">
        <v>939400</v>
      </c>
      <c r="H238" s="58">
        <f t="shared" si="27"/>
        <v>0.926064668769716</v>
      </c>
      <c r="I238" s="6"/>
      <c r="J238" s="98" t="s">
        <v>281</v>
      </c>
    </row>
    <row r="239" spans="1:10" ht="12.75">
      <c r="A239" s="20" t="s">
        <v>505</v>
      </c>
      <c r="B239" s="6"/>
      <c r="C239" s="6"/>
      <c r="D239" s="6"/>
      <c r="E239" s="52"/>
      <c r="F239" s="6">
        <v>41866</v>
      </c>
      <c r="G239" s="6">
        <v>41866</v>
      </c>
      <c r="H239" s="58">
        <f t="shared" si="27"/>
        <v>1</v>
      </c>
      <c r="I239" s="6"/>
      <c r="J239" s="6"/>
    </row>
    <row r="240" spans="1:10" ht="38.25">
      <c r="A240" s="20" t="s">
        <v>282</v>
      </c>
      <c r="B240" s="93">
        <v>6</v>
      </c>
      <c r="C240" s="95">
        <v>4</v>
      </c>
      <c r="D240" s="93">
        <f>C240-B240</f>
        <v>-2</v>
      </c>
      <c r="E240" s="88">
        <f>B240/C240</f>
        <v>1.5</v>
      </c>
      <c r="F240" s="6"/>
      <c r="G240" s="6"/>
      <c r="H240" s="58"/>
      <c r="I240" s="6"/>
      <c r="J240" s="6"/>
    </row>
    <row r="241" spans="1:10" ht="25.5">
      <c r="A241" s="39" t="s">
        <v>458</v>
      </c>
      <c r="B241" s="6"/>
      <c r="C241" s="6"/>
      <c r="D241" s="6"/>
      <c r="E241" s="52"/>
      <c r="F241" s="6"/>
      <c r="G241" s="6"/>
      <c r="H241" s="6"/>
      <c r="I241" s="6"/>
      <c r="J241" s="6"/>
    </row>
    <row r="242" spans="1:10" ht="12.75">
      <c r="A242" s="2" t="s">
        <v>297</v>
      </c>
      <c r="B242" s="6"/>
      <c r="C242" s="6"/>
      <c r="D242" s="6"/>
      <c r="E242" s="52"/>
      <c r="F242" s="6">
        <v>128737</v>
      </c>
      <c r="G242" s="6">
        <v>128143.1</v>
      </c>
      <c r="H242" s="88">
        <f>G242/F242</f>
        <v>0.9953867186589714</v>
      </c>
      <c r="I242" s="6"/>
      <c r="J242" s="98" t="s">
        <v>292</v>
      </c>
    </row>
    <row r="243" spans="1:10" ht="12.75">
      <c r="A243" s="2" t="s">
        <v>45</v>
      </c>
      <c r="B243" s="7"/>
      <c r="C243" s="7"/>
      <c r="D243" s="7"/>
      <c r="E243" s="52"/>
      <c r="F243" s="7">
        <v>34900</v>
      </c>
      <c r="G243" s="6">
        <v>34900</v>
      </c>
      <c r="H243" s="88">
        <f>G243/F243</f>
        <v>1</v>
      </c>
      <c r="I243" s="7"/>
      <c r="J243" s="7"/>
    </row>
    <row r="244" spans="1:10" ht="12.75">
      <c r="A244" s="2" t="s">
        <v>46</v>
      </c>
      <c r="B244" s="7"/>
      <c r="C244" s="7"/>
      <c r="D244" s="7"/>
      <c r="E244" s="52"/>
      <c r="F244" s="7">
        <v>113700</v>
      </c>
      <c r="G244" s="6">
        <v>113700</v>
      </c>
      <c r="H244" s="88">
        <f>G244/F244</f>
        <v>1</v>
      </c>
      <c r="I244" s="7"/>
      <c r="J244" s="7"/>
    </row>
    <row r="245" spans="1:10" ht="38.25">
      <c r="A245" s="2" t="s">
        <v>47</v>
      </c>
      <c r="B245" s="7"/>
      <c r="C245" s="7"/>
      <c r="D245" s="7"/>
      <c r="E245" s="52"/>
      <c r="F245" s="7">
        <v>505480</v>
      </c>
      <c r="G245" s="6">
        <v>505480</v>
      </c>
      <c r="H245" s="88">
        <f>G245/F245</f>
        <v>1</v>
      </c>
      <c r="I245" s="7"/>
      <c r="J245" s="7"/>
    </row>
    <row r="246" spans="1:10" ht="12.75" customHeight="1">
      <c r="A246" s="2" t="s">
        <v>505</v>
      </c>
      <c r="B246" s="7"/>
      <c r="C246" s="7"/>
      <c r="D246" s="7"/>
      <c r="E246" s="52"/>
      <c r="F246" s="7">
        <v>6180</v>
      </c>
      <c r="G246" s="6">
        <v>6180</v>
      </c>
      <c r="H246" s="88">
        <f>G246/F246</f>
        <v>1</v>
      </c>
      <c r="I246" s="7"/>
      <c r="J246" s="7"/>
    </row>
    <row r="247" spans="1:10" ht="25.5">
      <c r="A247" s="2" t="s">
        <v>286</v>
      </c>
      <c r="B247" s="97">
        <v>3</v>
      </c>
      <c r="C247" s="3">
        <v>2</v>
      </c>
      <c r="D247" s="97">
        <f>C247-B247</f>
        <v>-1</v>
      </c>
      <c r="E247" s="88">
        <f>B247/C247</f>
        <v>1.5</v>
      </c>
      <c r="F247" s="7"/>
      <c r="G247" s="6"/>
      <c r="H247" s="88"/>
      <c r="I247" s="7"/>
      <c r="J247" s="7"/>
    </row>
    <row r="248" spans="1:10" ht="25.5">
      <c r="A248" s="2" t="s">
        <v>287</v>
      </c>
      <c r="B248" s="97">
        <v>3</v>
      </c>
      <c r="C248" s="3">
        <v>2</v>
      </c>
      <c r="D248" s="97">
        <f>C248-B248</f>
        <v>-1</v>
      </c>
      <c r="E248" s="88">
        <f>B248/C248</f>
        <v>1.5</v>
      </c>
      <c r="F248" s="7"/>
      <c r="G248" s="6"/>
      <c r="H248" s="88"/>
      <c r="I248" s="7"/>
      <c r="J248" s="7"/>
    </row>
    <row r="249" spans="1:10" ht="38.25">
      <c r="A249" s="2" t="s">
        <v>288</v>
      </c>
      <c r="B249" s="97">
        <v>8</v>
      </c>
      <c r="C249" s="3">
        <v>4</v>
      </c>
      <c r="D249" s="97">
        <f>C249-B249</f>
        <v>-4</v>
      </c>
      <c r="E249" s="88">
        <f>B249/C249</f>
        <v>2</v>
      </c>
      <c r="F249" s="7"/>
      <c r="G249" s="6"/>
      <c r="H249" s="88"/>
      <c r="I249" s="7"/>
      <c r="J249" s="7"/>
    </row>
    <row r="250" spans="1:10" ht="51">
      <c r="A250" s="2" t="s">
        <v>289</v>
      </c>
      <c r="B250" s="97">
        <v>8</v>
      </c>
      <c r="C250" s="3">
        <v>13</v>
      </c>
      <c r="D250" s="97">
        <f>C250-B250</f>
        <v>5</v>
      </c>
      <c r="E250" s="88">
        <f>B250/C250</f>
        <v>0.6153846153846154</v>
      </c>
      <c r="F250" s="7"/>
      <c r="G250" s="7"/>
      <c r="H250" s="7"/>
      <c r="I250" s="7"/>
      <c r="J250" s="7"/>
    </row>
    <row r="251" spans="1:10" ht="25.5" customHeight="1">
      <c r="A251" s="2" t="s">
        <v>290</v>
      </c>
      <c r="B251" s="97">
        <v>5</v>
      </c>
      <c r="C251" s="3">
        <v>1</v>
      </c>
      <c r="D251" s="97">
        <f>C251-B251</f>
        <v>-4</v>
      </c>
      <c r="E251" s="88">
        <f>B251/C251</f>
        <v>5</v>
      </c>
      <c r="F251" s="7"/>
      <c r="G251" s="7"/>
      <c r="H251" s="7"/>
      <c r="I251" s="7"/>
      <c r="J251" s="7"/>
    </row>
    <row r="252" spans="1:10" ht="25.5">
      <c r="A252" s="55" t="s">
        <v>107</v>
      </c>
      <c r="B252" s="7"/>
      <c r="C252" s="7"/>
      <c r="D252" s="7"/>
      <c r="E252" s="52"/>
      <c r="F252" s="68">
        <f>F253/F506</f>
        <v>0.10672332347548227</v>
      </c>
      <c r="G252" s="68">
        <f>G253/G506</f>
        <v>0.11242380725743317</v>
      </c>
      <c r="H252" s="7"/>
      <c r="I252" s="7"/>
      <c r="J252" s="7"/>
    </row>
    <row r="253" spans="1:10" ht="12.75">
      <c r="A253" s="9" t="s">
        <v>180</v>
      </c>
      <c r="B253" s="104">
        <f>SUM(B240:B251)</f>
        <v>33</v>
      </c>
      <c r="C253" s="104">
        <f>SUM(C240:C251)</f>
        <v>26</v>
      </c>
      <c r="D253" s="104">
        <v>0</v>
      </c>
      <c r="E253" s="91">
        <f>(E247+E248+E249+E250+E240)/5</f>
        <v>1.423076923076923</v>
      </c>
      <c r="F253" s="10">
        <f>SUM(F226:F246)</f>
        <v>14128597</v>
      </c>
      <c r="G253" s="10">
        <f>SUM(G226:G246)</f>
        <v>13902597.219999999</v>
      </c>
      <c r="H253" s="91">
        <f>(SUM(H226:H247)/19)</f>
        <v>0.9853099584845438</v>
      </c>
      <c r="I253" s="91">
        <f>E253/H253</f>
        <v>1.4442936568566571</v>
      </c>
      <c r="J253" s="10"/>
    </row>
    <row r="254" spans="1:10" ht="25.5" customHeight="1">
      <c r="A254" s="185" t="s">
        <v>459</v>
      </c>
      <c r="B254" s="190"/>
      <c r="C254" s="190"/>
      <c r="D254" s="190"/>
      <c r="E254" s="190"/>
      <c r="F254" s="190"/>
      <c r="G254" s="190"/>
      <c r="H254" s="190"/>
      <c r="I254" s="190"/>
      <c r="J254" s="191"/>
    </row>
    <row r="255" spans="1:10" ht="12.75">
      <c r="A255" s="36" t="s">
        <v>489</v>
      </c>
      <c r="B255" s="35"/>
      <c r="C255" s="35"/>
      <c r="D255" s="35"/>
      <c r="E255" s="52"/>
      <c r="F255" s="35"/>
      <c r="G255" s="35"/>
      <c r="H255" s="35"/>
      <c r="I255" s="35"/>
      <c r="J255" s="35"/>
    </row>
    <row r="256" spans="1:10" ht="26.25" customHeight="1">
      <c r="A256" s="2" t="s">
        <v>477</v>
      </c>
      <c r="B256" s="3">
        <v>82.8</v>
      </c>
      <c r="C256" s="3">
        <v>82.8</v>
      </c>
      <c r="D256" s="7">
        <f>C256-B256</f>
        <v>0</v>
      </c>
      <c r="E256" s="58">
        <f>C256/B256</f>
        <v>1</v>
      </c>
      <c r="F256" s="7">
        <v>10000</v>
      </c>
      <c r="G256" s="7">
        <v>10000</v>
      </c>
      <c r="H256" s="58">
        <f>G256/F256</f>
        <v>1</v>
      </c>
      <c r="I256" s="7"/>
      <c r="J256" s="7"/>
    </row>
    <row r="257" spans="1:10" ht="12.75">
      <c r="A257" s="40" t="s">
        <v>507</v>
      </c>
      <c r="B257" s="7"/>
      <c r="C257" s="7"/>
      <c r="D257" s="7"/>
      <c r="E257" s="52"/>
      <c r="F257" s="7"/>
      <c r="G257" s="7"/>
      <c r="H257" s="7"/>
      <c r="I257" s="7"/>
      <c r="J257" s="7"/>
    </row>
    <row r="258" spans="1:10" ht="88.5" customHeight="1">
      <c r="A258" s="2" t="s">
        <v>386</v>
      </c>
      <c r="B258" s="57">
        <v>2</v>
      </c>
      <c r="C258" s="57">
        <v>2</v>
      </c>
      <c r="D258" s="57">
        <f>C258-B258</f>
        <v>0</v>
      </c>
      <c r="E258" s="58">
        <f>C258/B258</f>
        <v>1</v>
      </c>
      <c r="F258" s="7">
        <v>15000</v>
      </c>
      <c r="G258" s="7">
        <v>15000</v>
      </c>
      <c r="H258" s="58">
        <f>G258/F258</f>
        <v>1</v>
      </c>
      <c r="I258" s="7"/>
      <c r="J258" s="7"/>
    </row>
    <row r="259" spans="1:10" ht="89.25">
      <c r="A259" s="2" t="s">
        <v>387</v>
      </c>
      <c r="B259" s="57">
        <v>7</v>
      </c>
      <c r="C259" s="57">
        <v>7</v>
      </c>
      <c r="D259" s="57">
        <f>C259-B259</f>
        <v>0</v>
      </c>
      <c r="E259" s="58">
        <f>C259/B259</f>
        <v>1</v>
      </c>
      <c r="F259" s="7">
        <v>10000</v>
      </c>
      <c r="G259" s="7">
        <v>10000</v>
      </c>
      <c r="H259" s="58">
        <f>G259/F259</f>
        <v>1</v>
      </c>
      <c r="I259" s="7"/>
      <c r="J259" s="7"/>
    </row>
    <row r="260" spans="1:10" ht="52.5" customHeight="1">
      <c r="A260" s="2" t="s">
        <v>388</v>
      </c>
      <c r="B260" s="57">
        <v>7</v>
      </c>
      <c r="C260" s="57">
        <v>7</v>
      </c>
      <c r="D260" s="57">
        <f>C260-B260</f>
        <v>0</v>
      </c>
      <c r="E260" s="58">
        <f>C260/B260</f>
        <v>1</v>
      </c>
      <c r="F260" s="7">
        <v>25000</v>
      </c>
      <c r="G260" s="7">
        <v>25000</v>
      </c>
      <c r="H260" s="58">
        <f>G260/F260</f>
        <v>1</v>
      </c>
      <c r="I260" s="7"/>
      <c r="J260" s="7"/>
    </row>
    <row r="261" spans="1:10" ht="25.5">
      <c r="A261" s="40" t="s">
        <v>205</v>
      </c>
      <c r="B261" s="7"/>
      <c r="C261" s="7"/>
      <c r="D261" s="7"/>
      <c r="E261" s="52"/>
      <c r="F261" s="7"/>
      <c r="G261" s="7"/>
      <c r="H261" s="58"/>
      <c r="I261" s="7"/>
      <c r="J261" s="7"/>
    </row>
    <row r="262" spans="1:10" ht="89.25">
      <c r="A262" s="20" t="s">
        <v>90</v>
      </c>
      <c r="B262" s="109">
        <v>700</v>
      </c>
      <c r="C262" s="109">
        <v>700</v>
      </c>
      <c r="D262" s="107">
        <f>C262-B262</f>
        <v>0</v>
      </c>
      <c r="E262" s="113">
        <f>C262/B262</f>
        <v>1</v>
      </c>
      <c r="F262" s="6">
        <v>75000</v>
      </c>
      <c r="G262" s="6">
        <v>75000</v>
      </c>
      <c r="H262" s="58">
        <f>G262/F262</f>
        <v>1</v>
      </c>
      <c r="I262" s="6"/>
      <c r="J262" s="6"/>
    </row>
    <row r="263" spans="1:10" ht="25.5">
      <c r="A263" s="39" t="s">
        <v>509</v>
      </c>
      <c r="B263" s="6"/>
      <c r="C263" s="6"/>
      <c r="D263" s="6"/>
      <c r="E263" s="52"/>
      <c r="F263" s="6"/>
      <c r="G263" s="6"/>
      <c r="H263" s="58"/>
      <c r="I263" s="6"/>
      <c r="J263" s="6"/>
    </row>
    <row r="264" spans="1:10" ht="12.75" customHeight="1">
      <c r="A264" s="2" t="s">
        <v>8</v>
      </c>
      <c r="B264" s="6">
        <v>28</v>
      </c>
      <c r="C264" s="6">
        <v>28</v>
      </c>
      <c r="D264" s="6">
        <f>C264-B264</f>
        <v>0</v>
      </c>
      <c r="E264" s="58">
        <f>C264/B264</f>
        <v>1</v>
      </c>
      <c r="F264" s="6">
        <v>19880</v>
      </c>
      <c r="G264" s="6">
        <v>19880</v>
      </c>
      <c r="H264" s="58">
        <f>G264/F264</f>
        <v>1</v>
      </c>
      <c r="I264" s="6"/>
      <c r="J264" s="6"/>
    </row>
    <row r="265" spans="1:10" ht="126" customHeight="1">
      <c r="A265" s="20" t="s">
        <v>357</v>
      </c>
      <c r="B265" s="6">
        <v>3</v>
      </c>
      <c r="C265" s="6">
        <v>3</v>
      </c>
      <c r="D265" s="6">
        <f>C265-B265</f>
        <v>0</v>
      </c>
      <c r="E265" s="58">
        <f>C265/B265</f>
        <v>1</v>
      </c>
      <c r="F265" s="6">
        <v>59970</v>
      </c>
      <c r="G265" s="6">
        <v>59970</v>
      </c>
      <c r="H265" s="58">
        <f>G265/F265</f>
        <v>1</v>
      </c>
      <c r="I265" s="6"/>
      <c r="J265" s="6"/>
    </row>
    <row r="266" spans="1:10" ht="25.5">
      <c r="A266" s="55" t="s">
        <v>107</v>
      </c>
      <c r="B266" s="6"/>
      <c r="C266" s="6"/>
      <c r="D266" s="6"/>
      <c r="E266" s="52"/>
      <c r="F266" s="66">
        <f>F267/F506</f>
        <v>0.001622914578758766</v>
      </c>
      <c r="G266" s="66">
        <f>G267/G506</f>
        <v>0.0017373915540408297</v>
      </c>
      <c r="H266" s="6"/>
      <c r="I266" s="6"/>
      <c r="J266" s="6"/>
    </row>
    <row r="267" spans="1:10" ht="12.75">
      <c r="A267" s="9" t="s">
        <v>181</v>
      </c>
      <c r="B267" s="79">
        <f>SUM(B256:B265)</f>
        <v>829.8</v>
      </c>
      <c r="C267" s="79">
        <f>SUM(C256:C265)</f>
        <v>829.8</v>
      </c>
      <c r="D267" s="10">
        <f>C267-B267</f>
        <v>0</v>
      </c>
      <c r="E267" s="69">
        <f>C267/B267</f>
        <v>1</v>
      </c>
      <c r="F267" s="10">
        <f>SUM(F256:F265)</f>
        <v>214850</v>
      </c>
      <c r="G267" s="10">
        <f>SUM(G256:G265)</f>
        <v>214850</v>
      </c>
      <c r="H267" s="69">
        <f>G267/F267</f>
        <v>1</v>
      </c>
      <c r="I267" s="69">
        <f>E267/H267</f>
        <v>1</v>
      </c>
      <c r="J267" s="10"/>
    </row>
    <row r="268" spans="1:10" ht="12.75">
      <c r="A268" s="185" t="s">
        <v>460</v>
      </c>
      <c r="B268" s="190"/>
      <c r="C268" s="190"/>
      <c r="D268" s="190"/>
      <c r="E268" s="190"/>
      <c r="F268" s="190"/>
      <c r="G268" s="190"/>
      <c r="H268" s="190"/>
      <c r="I268" s="190"/>
      <c r="J268" s="191"/>
    </row>
    <row r="269" spans="1:10" ht="12.75">
      <c r="A269" s="36" t="s">
        <v>486</v>
      </c>
      <c r="B269" s="35"/>
      <c r="C269" s="35"/>
      <c r="D269" s="35"/>
      <c r="E269" s="52"/>
      <c r="F269" s="35"/>
      <c r="G269" s="35"/>
      <c r="H269" s="35"/>
      <c r="I269" s="35"/>
      <c r="J269" s="35"/>
    </row>
    <row r="270" spans="1:10" ht="102" customHeight="1">
      <c r="A270" s="20" t="s">
        <v>222</v>
      </c>
      <c r="B270" s="148">
        <v>102</v>
      </c>
      <c r="C270" s="148">
        <v>102</v>
      </c>
      <c r="D270" s="74">
        <f>C270-B270</f>
        <v>0</v>
      </c>
      <c r="E270" s="149">
        <f>C270/B270</f>
        <v>1</v>
      </c>
      <c r="F270" s="6">
        <v>25500</v>
      </c>
      <c r="G270" s="6">
        <v>25500</v>
      </c>
      <c r="H270" s="149">
        <f>G270/F270</f>
        <v>1</v>
      </c>
      <c r="I270" s="7"/>
      <c r="J270" s="7"/>
    </row>
    <row r="271" spans="1:10" ht="76.5">
      <c r="A271" s="2" t="s">
        <v>391</v>
      </c>
      <c r="B271" s="148">
        <v>86</v>
      </c>
      <c r="C271" s="148">
        <v>86</v>
      </c>
      <c r="D271" s="74">
        <f>C271-B271</f>
        <v>0</v>
      </c>
      <c r="E271" s="149">
        <f>C271/B271</f>
        <v>1</v>
      </c>
      <c r="F271" s="6">
        <v>94045</v>
      </c>
      <c r="G271" s="6">
        <v>94045</v>
      </c>
      <c r="H271" s="149">
        <f>G271/F271</f>
        <v>1</v>
      </c>
      <c r="I271" s="6"/>
      <c r="J271" s="6"/>
    </row>
    <row r="272" spans="1:10" ht="38.25">
      <c r="A272" s="20" t="s">
        <v>138</v>
      </c>
      <c r="B272" s="6"/>
      <c r="C272" s="6"/>
      <c r="D272" s="6"/>
      <c r="E272" s="52"/>
      <c r="F272" s="6"/>
      <c r="G272" s="6"/>
      <c r="H272" s="6"/>
      <c r="I272" s="6"/>
      <c r="J272" s="6"/>
    </row>
    <row r="273" spans="1:10" ht="38.25">
      <c r="A273" s="32" t="s">
        <v>136</v>
      </c>
      <c r="B273" s="148">
        <v>26</v>
      </c>
      <c r="C273" s="148">
        <v>26</v>
      </c>
      <c r="D273" s="74">
        <f aca="true" t="shared" si="28" ref="D273:D280">C273-B273</f>
        <v>0</v>
      </c>
      <c r="E273" s="149">
        <f aca="true" t="shared" si="29" ref="E273:E280">C273/B273</f>
        <v>1</v>
      </c>
      <c r="F273" s="6">
        <v>25000</v>
      </c>
      <c r="G273" s="6">
        <v>25000</v>
      </c>
      <c r="H273" s="149">
        <f aca="true" t="shared" si="30" ref="H273:H285">G273/F273</f>
        <v>1</v>
      </c>
      <c r="I273" s="6"/>
      <c r="J273" s="6"/>
    </row>
    <row r="274" spans="1:10" ht="89.25">
      <c r="A274" s="32" t="s">
        <v>137</v>
      </c>
      <c r="B274" s="148">
        <v>13</v>
      </c>
      <c r="C274" s="148">
        <v>13</v>
      </c>
      <c r="D274" s="74">
        <f t="shared" si="28"/>
        <v>0</v>
      </c>
      <c r="E274" s="149">
        <f t="shared" si="29"/>
        <v>1</v>
      </c>
      <c r="F274" s="6">
        <v>39000</v>
      </c>
      <c r="G274" s="6">
        <v>39000</v>
      </c>
      <c r="H274" s="149">
        <f t="shared" si="30"/>
        <v>1</v>
      </c>
      <c r="I274" s="6"/>
      <c r="J274" s="6"/>
    </row>
    <row r="275" spans="1:10" ht="38.25">
      <c r="A275" s="20" t="s">
        <v>14</v>
      </c>
      <c r="B275" s="148">
        <v>1</v>
      </c>
      <c r="C275" s="148">
        <v>0</v>
      </c>
      <c r="D275" s="74">
        <f t="shared" si="28"/>
        <v>-1</v>
      </c>
      <c r="E275" s="149">
        <f t="shared" si="29"/>
        <v>0</v>
      </c>
      <c r="F275" s="6">
        <v>10000</v>
      </c>
      <c r="G275" s="148">
        <v>0</v>
      </c>
      <c r="H275" s="149">
        <f t="shared" si="30"/>
        <v>0</v>
      </c>
      <c r="I275" s="73"/>
      <c r="J275" s="152" t="s">
        <v>318</v>
      </c>
    </row>
    <row r="276" spans="1:10" ht="51">
      <c r="A276" s="2" t="s">
        <v>306</v>
      </c>
      <c r="B276" s="148">
        <v>14</v>
      </c>
      <c r="C276" s="148">
        <v>14</v>
      </c>
      <c r="D276" s="74">
        <f t="shared" si="28"/>
        <v>0</v>
      </c>
      <c r="E276" s="149">
        <f t="shared" si="29"/>
        <v>1</v>
      </c>
      <c r="F276" s="6">
        <v>34000</v>
      </c>
      <c r="G276" s="6">
        <v>34000</v>
      </c>
      <c r="H276" s="149">
        <f t="shared" si="30"/>
        <v>1</v>
      </c>
      <c r="I276" s="6"/>
      <c r="J276" s="6"/>
    </row>
    <row r="277" spans="1:10" ht="89.25" customHeight="1">
      <c r="A277" s="20" t="s">
        <v>143</v>
      </c>
      <c r="B277" s="148">
        <v>37</v>
      </c>
      <c r="C277" s="148">
        <v>37</v>
      </c>
      <c r="D277" s="74">
        <f t="shared" si="28"/>
        <v>0</v>
      </c>
      <c r="E277" s="149">
        <f t="shared" si="29"/>
        <v>1</v>
      </c>
      <c r="F277" s="6">
        <v>19022</v>
      </c>
      <c r="G277" s="6">
        <v>19022</v>
      </c>
      <c r="H277" s="149">
        <f t="shared" si="30"/>
        <v>1</v>
      </c>
      <c r="I277" s="6"/>
      <c r="J277" s="6"/>
    </row>
    <row r="278" spans="1:10" ht="53.25" customHeight="1">
      <c r="A278" s="20" t="s">
        <v>117</v>
      </c>
      <c r="B278" s="148">
        <v>65</v>
      </c>
      <c r="C278" s="148">
        <v>65</v>
      </c>
      <c r="D278" s="74">
        <f t="shared" si="28"/>
        <v>0</v>
      </c>
      <c r="E278" s="149">
        <f t="shared" si="29"/>
        <v>1</v>
      </c>
      <c r="F278" s="6">
        <v>328000</v>
      </c>
      <c r="G278" s="6">
        <v>328000</v>
      </c>
      <c r="H278" s="149">
        <f t="shared" si="30"/>
        <v>1</v>
      </c>
      <c r="I278" s="6"/>
      <c r="J278" s="6"/>
    </row>
    <row r="279" spans="1:10" ht="51">
      <c r="A279" s="2" t="s">
        <v>438</v>
      </c>
      <c r="B279" s="148">
        <v>82</v>
      </c>
      <c r="C279" s="148">
        <v>82</v>
      </c>
      <c r="D279" s="74">
        <f t="shared" si="28"/>
        <v>0</v>
      </c>
      <c r="E279" s="149">
        <f t="shared" si="29"/>
        <v>1</v>
      </c>
      <c r="F279" s="6">
        <v>49220</v>
      </c>
      <c r="G279" s="6">
        <v>48072</v>
      </c>
      <c r="H279" s="149">
        <f t="shared" si="30"/>
        <v>0.9766761479073547</v>
      </c>
      <c r="I279" s="73"/>
      <c r="J279" s="141" t="s">
        <v>463</v>
      </c>
    </row>
    <row r="280" spans="1:10" ht="39.75" customHeight="1">
      <c r="A280" s="2" t="s">
        <v>21</v>
      </c>
      <c r="B280" s="148">
        <v>6</v>
      </c>
      <c r="C280" s="148">
        <v>6</v>
      </c>
      <c r="D280" s="74">
        <f t="shared" si="28"/>
        <v>0</v>
      </c>
      <c r="E280" s="149">
        <f t="shared" si="29"/>
        <v>1</v>
      </c>
      <c r="F280" s="6">
        <v>56000</v>
      </c>
      <c r="G280" s="6">
        <v>56000</v>
      </c>
      <c r="H280" s="149">
        <f t="shared" si="30"/>
        <v>1</v>
      </c>
      <c r="I280" s="7"/>
      <c r="J280" s="7"/>
    </row>
    <row r="281" spans="1:10" ht="12.75">
      <c r="A281" s="40" t="s">
        <v>485</v>
      </c>
      <c r="B281" s="7"/>
      <c r="C281" s="7"/>
      <c r="D281" s="7"/>
      <c r="E281" s="52"/>
      <c r="F281" s="7"/>
      <c r="G281" s="7"/>
      <c r="H281" s="149"/>
      <c r="I281" s="7"/>
      <c r="J281" s="7"/>
    </row>
    <row r="282" spans="1:10" ht="76.5">
      <c r="A282" s="5" t="s">
        <v>115</v>
      </c>
      <c r="B282" s="7"/>
      <c r="C282" s="7"/>
      <c r="D282" s="7"/>
      <c r="E282" s="52"/>
      <c r="F282" s="7">
        <v>70368</v>
      </c>
      <c r="G282" s="7">
        <v>70368</v>
      </c>
      <c r="H282" s="149">
        <f t="shared" si="30"/>
        <v>1</v>
      </c>
      <c r="I282" s="7"/>
      <c r="J282" s="7"/>
    </row>
    <row r="283" spans="1:10" ht="63.75">
      <c r="A283" s="5" t="s">
        <v>514</v>
      </c>
      <c r="B283" s="7"/>
      <c r="C283" s="7"/>
      <c r="D283" s="7"/>
      <c r="E283" s="52"/>
      <c r="F283" s="7">
        <v>42400</v>
      </c>
      <c r="G283" s="7">
        <v>42400</v>
      </c>
      <c r="H283" s="149">
        <f t="shared" si="30"/>
        <v>1</v>
      </c>
      <c r="I283" s="7"/>
      <c r="J283" s="7"/>
    </row>
    <row r="284" spans="1:10" ht="51">
      <c r="A284" s="5" t="s">
        <v>224</v>
      </c>
      <c r="B284" s="7"/>
      <c r="C284" s="7"/>
      <c r="D284" s="7"/>
      <c r="E284" s="52"/>
      <c r="F284" s="7">
        <v>19200</v>
      </c>
      <c r="G284" s="7">
        <v>19200</v>
      </c>
      <c r="H284" s="149">
        <f t="shared" si="30"/>
        <v>1</v>
      </c>
      <c r="I284" s="7"/>
      <c r="J284" s="7"/>
    </row>
    <row r="285" spans="1:10" ht="63.75" customHeight="1">
      <c r="A285" s="5" t="s">
        <v>311</v>
      </c>
      <c r="B285" s="7"/>
      <c r="C285" s="7"/>
      <c r="D285" s="7"/>
      <c r="E285" s="52"/>
      <c r="F285" s="7">
        <v>4000</v>
      </c>
      <c r="G285" s="7">
        <v>4000</v>
      </c>
      <c r="H285" s="149">
        <f t="shared" si="30"/>
        <v>1</v>
      </c>
      <c r="I285" s="7"/>
      <c r="J285" s="7"/>
    </row>
    <row r="286" spans="1:10" ht="52.5" customHeight="1">
      <c r="A286" s="20" t="s">
        <v>197</v>
      </c>
      <c r="B286" s="93">
        <v>80</v>
      </c>
      <c r="C286" s="95">
        <v>130</v>
      </c>
      <c r="D286" s="93">
        <f>C286-B286</f>
        <v>50</v>
      </c>
      <c r="E286" s="88">
        <f>C286/B286</f>
        <v>1.625</v>
      </c>
      <c r="F286" s="99"/>
      <c r="G286" s="99"/>
      <c r="H286" s="88"/>
      <c r="I286" s="88"/>
      <c r="J286" s="86" t="s">
        <v>475</v>
      </c>
    </row>
    <row r="287" spans="1:10" ht="25.5">
      <c r="A287" s="41" t="s">
        <v>205</v>
      </c>
      <c r="B287" s="7"/>
      <c r="C287" s="7"/>
      <c r="D287" s="7"/>
      <c r="E287" s="52"/>
      <c r="F287" s="7"/>
      <c r="G287" s="7"/>
      <c r="H287" s="7"/>
      <c r="I287" s="7"/>
      <c r="J287" s="7"/>
    </row>
    <row r="288" spans="1:10" ht="89.25">
      <c r="A288" s="5" t="s">
        <v>91</v>
      </c>
      <c r="B288" s="106">
        <v>4</v>
      </c>
      <c r="C288" s="106">
        <v>4</v>
      </c>
      <c r="D288" s="107">
        <f>C288-B288</f>
        <v>0</v>
      </c>
      <c r="E288" s="113">
        <f>C288/B288</f>
        <v>1</v>
      </c>
      <c r="F288" s="6">
        <v>3000</v>
      </c>
      <c r="G288" s="115">
        <v>2978.7</v>
      </c>
      <c r="H288" s="113">
        <f>G288/F288</f>
        <v>0.9928999999999999</v>
      </c>
      <c r="I288" s="6"/>
      <c r="J288" s="6"/>
    </row>
    <row r="289" spans="1:10" ht="76.5">
      <c r="A289" s="5" t="s">
        <v>92</v>
      </c>
      <c r="B289" s="106">
        <v>1</v>
      </c>
      <c r="C289" s="106">
        <v>1</v>
      </c>
      <c r="D289" s="107">
        <f>C289-B289</f>
        <v>0</v>
      </c>
      <c r="E289" s="113">
        <f>C289/B289</f>
        <v>1</v>
      </c>
      <c r="F289" s="6">
        <v>2000</v>
      </c>
      <c r="G289" s="6">
        <v>2000</v>
      </c>
      <c r="H289" s="113">
        <f>G289/F289</f>
        <v>1</v>
      </c>
      <c r="I289" s="6"/>
      <c r="J289" s="6"/>
    </row>
    <row r="290" spans="1:10" ht="63.75">
      <c r="A290" s="5" t="s">
        <v>93</v>
      </c>
      <c r="B290" s="106">
        <v>1</v>
      </c>
      <c r="C290" s="106">
        <v>1</v>
      </c>
      <c r="D290" s="107">
        <f>C290-B290</f>
        <v>0</v>
      </c>
      <c r="E290" s="113">
        <f>C290/B290</f>
        <v>1</v>
      </c>
      <c r="F290" s="6">
        <v>10000</v>
      </c>
      <c r="G290" s="6">
        <v>10000</v>
      </c>
      <c r="H290" s="113">
        <f>G290/F290</f>
        <v>1</v>
      </c>
      <c r="I290" s="6"/>
      <c r="J290" s="6"/>
    </row>
    <row r="291" spans="1:10" ht="77.25" customHeight="1">
      <c r="A291" s="5" t="s">
        <v>94</v>
      </c>
      <c r="B291" s="106">
        <v>5</v>
      </c>
      <c r="C291" s="106">
        <v>5</v>
      </c>
      <c r="D291" s="107">
        <f>C291-B291</f>
        <v>0</v>
      </c>
      <c r="E291" s="113">
        <f>C291/B291</f>
        <v>1</v>
      </c>
      <c r="F291" s="6">
        <v>5000</v>
      </c>
      <c r="G291" s="6">
        <v>4652</v>
      </c>
      <c r="H291" s="113">
        <f>G291/F291</f>
        <v>0.9304</v>
      </c>
      <c r="I291" s="6"/>
      <c r="J291" s="6"/>
    </row>
    <row r="292" spans="1:10" ht="77.25" customHeight="1">
      <c r="A292" s="5" t="s">
        <v>95</v>
      </c>
      <c r="B292" s="106">
        <v>200</v>
      </c>
      <c r="C292" s="106">
        <v>274</v>
      </c>
      <c r="D292" s="107">
        <f>C292-B292</f>
        <v>74</v>
      </c>
      <c r="E292" s="113">
        <f>C292/B292</f>
        <v>1.37</v>
      </c>
      <c r="F292" s="6">
        <v>1500</v>
      </c>
      <c r="G292" s="6">
        <v>1500</v>
      </c>
      <c r="H292" s="113">
        <f>G292/F292</f>
        <v>1</v>
      </c>
      <c r="I292" s="6"/>
      <c r="J292" s="6"/>
    </row>
    <row r="293" spans="1:10" ht="25.5">
      <c r="A293" s="55" t="s">
        <v>107</v>
      </c>
      <c r="B293" s="6"/>
      <c r="C293" s="6"/>
      <c r="D293" s="6"/>
      <c r="E293" s="52"/>
      <c r="F293" s="66">
        <f>F294/F506</f>
        <v>0.006324381408604471</v>
      </c>
      <c r="G293" s="66">
        <f>G294/G506</f>
        <v>0.006677354925916222</v>
      </c>
      <c r="H293" s="6"/>
      <c r="I293" s="6"/>
      <c r="J293" s="6"/>
    </row>
    <row r="294" spans="1:10" ht="12.75">
      <c r="A294" s="9" t="s">
        <v>488</v>
      </c>
      <c r="B294" s="10">
        <f>SUM(B270:B292)</f>
        <v>723</v>
      </c>
      <c r="C294" s="10">
        <f>SUM(C270:C292)</f>
        <v>846</v>
      </c>
      <c r="D294" s="10">
        <f>C294-B294</f>
        <v>123</v>
      </c>
      <c r="E294" s="69">
        <f>C294/B294</f>
        <v>1.170124481327801</v>
      </c>
      <c r="F294" s="10">
        <f>SUM(F270:F292)</f>
        <v>837255</v>
      </c>
      <c r="G294" s="10">
        <f>SUM(G270:G292)</f>
        <v>825737.7</v>
      </c>
      <c r="H294" s="69">
        <f>G294/F294</f>
        <v>0.9862439758496515</v>
      </c>
      <c r="I294" s="69">
        <f>E294/H294</f>
        <v>1.1864452508515815</v>
      </c>
      <c r="J294" s="10"/>
    </row>
    <row r="295" spans="1:10" ht="12.75">
      <c r="A295" s="185" t="s">
        <v>461</v>
      </c>
      <c r="B295" s="190"/>
      <c r="C295" s="190"/>
      <c r="D295" s="190"/>
      <c r="E295" s="190"/>
      <c r="F295" s="190"/>
      <c r="G295" s="190"/>
      <c r="H295" s="190"/>
      <c r="I295" s="190"/>
      <c r="J295" s="191"/>
    </row>
    <row r="296" spans="1:10" ht="51">
      <c r="A296" s="20" t="s">
        <v>225</v>
      </c>
      <c r="B296" s="3">
        <v>1</v>
      </c>
      <c r="C296" s="3">
        <v>1</v>
      </c>
      <c r="D296" s="7">
        <f>C296-B296</f>
        <v>0</v>
      </c>
      <c r="E296" s="58">
        <f>C296/B296</f>
        <v>1</v>
      </c>
      <c r="F296" s="6">
        <v>559000</v>
      </c>
      <c r="G296" s="6">
        <v>559000</v>
      </c>
      <c r="H296" s="58">
        <f>G296/F296</f>
        <v>1</v>
      </c>
      <c r="I296" s="6"/>
      <c r="J296" s="6"/>
    </row>
    <row r="297" spans="1:10" ht="39.75" customHeight="1">
      <c r="A297" s="20" t="s">
        <v>226</v>
      </c>
      <c r="B297" s="3">
        <v>1</v>
      </c>
      <c r="C297" s="3">
        <v>1</v>
      </c>
      <c r="D297" s="7">
        <f>C297-B297</f>
        <v>0</v>
      </c>
      <c r="E297" s="58">
        <f>C297/B297</f>
        <v>1</v>
      </c>
      <c r="F297" s="6">
        <v>579000</v>
      </c>
      <c r="G297" s="6">
        <v>579000</v>
      </c>
      <c r="H297" s="58">
        <f>G297/F297</f>
        <v>1</v>
      </c>
      <c r="I297" s="6"/>
      <c r="J297" s="6"/>
    </row>
    <row r="298" spans="1:10" ht="38.25">
      <c r="A298" s="15" t="s">
        <v>497</v>
      </c>
      <c r="B298" s="3">
        <v>1</v>
      </c>
      <c r="C298" s="3">
        <v>1</v>
      </c>
      <c r="D298" s="7">
        <f>C298-B298</f>
        <v>0</v>
      </c>
      <c r="E298" s="58">
        <f>C298/B298</f>
        <v>1</v>
      </c>
      <c r="F298" s="6">
        <v>100000</v>
      </c>
      <c r="G298" s="6">
        <v>99900</v>
      </c>
      <c r="H298" s="58">
        <f>G298/F298</f>
        <v>0.999</v>
      </c>
      <c r="I298" s="6"/>
      <c r="J298" s="6"/>
    </row>
    <row r="299" spans="1:10" ht="51" customHeight="1">
      <c r="A299" s="15" t="s">
        <v>62</v>
      </c>
      <c r="B299" s="3">
        <v>9</v>
      </c>
      <c r="C299" s="3">
        <v>9</v>
      </c>
      <c r="D299" s="7">
        <f>C299-B299</f>
        <v>0</v>
      </c>
      <c r="E299" s="58">
        <f>C299/B299</f>
        <v>1</v>
      </c>
      <c r="F299" s="6">
        <v>75000</v>
      </c>
      <c r="G299" s="6">
        <v>75000</v>
      </c>
      <c r="H299" s="58">
        <f>G299/F299</f>
        <v>1</v>
      </c>
      <c r="I299" s="6"/>
      <c r="J299" s="6"/>
    </row>
    <row r="300" spans="1:10" ht="39" customHeight="1">
      <c r="A300" s="15" t="s">
        <v>227</v>
      </c>
      <c r="B300" s="3">
        <v>9</v>
      </c>
      <c r="C300" s="3">
        <v>9</v>
      </c>
      <c r="D300" s="7">
        <f>C300-B300</f>
        <v>0</v>
      </c>
      <c r="E300" s="58">
        <f>C300/B300</f>
        <v>1</v>
      </c>
      <c r="F300" s="6">
        <v>70000</v>
      </c>
      <c r="G300" s="6">
        <v>70000</v>
      </c>
      <c r="H300" s="58">
        <f>G300/F300</f>
        <v>1</v>
      </c>
      <c r="I300" s="6"/>
      <c r="J300" s="6"/>
    </row>
    <row r="301" spans="1:10" ht="25.5">
      <c r="A301" s="55" t="s">
        <v>107</v>
      </c>
      <c r="B301" s="6"/>
      <c r="C301" s="6"/>
      <c r="D301" s="6"/>
      <c r="E301" s="52"/>
      <c r="F301" s="66">
        <f>F302/F506</f>
        <v>0.010446780835109953</v>
      </c>
      <c r="G301" s="66">
        <f>G302/G506</f>
        <v>0.01118286609300937</v>
      </c>
      <c r="H301" s="6"/>
      <c r="I301" s="6"/>
      <c r="J301" s="6"/>
    </row>
    <row r="302" spans="1:10" ht="12.75">
      <c r="A302" s="9" t="s">
        <v>182</v>
      </c>
      <c r="B302" s="10">
        <f>SUM(B296:B300)</f>
        <v>21</v>
      </c>
      <c r="C302" s="10">
        <f>SUM(C296:C300)</f>
        <v>21</v>
      </c>
      <c r="D302" s="10">
        <f>C302-B302</f>
        <v>0</v>
      </c>
      <c r="E302" s="69">
        <f>C302/B302</f>
        <v>1</v>
      </c>
      <c r="F302" s="10">
        <f>SUM(F296:F300)</f>
        <v>1383000</v>
      </c>
      <c r="G302" s="10">
        <f>SUM(G296:G300)</f>
        <v>1382900</v>
      </c>
      <c r="H302" s="69">
        <f>G302/F302</f>
        <v>0.9999276934201012</v>
      </c>
      <c r="I302" s="69">
        <f>E302/H302</f>
        <v>1.0000723118085184</v>
      </c>
      <c r="J302" s="10"/>
    </row>
    <row r="303" spans="1:10" ht="12.75">
      <c r="A303" s="185" t="s">
        <v>23</v>
      </c>
      <c r="B303" s="190"/>
      <c r="C303" s="190"/>
      <c r="D303" s="190"/>
      <c r="E303" s="190"/>
      <c r="F303" s="190"/>
      <c r="G303" s="190"/>
      <c r="H303" s="190"/>
      <c r="I303" s="190"/>
      <c r="J303" s="191"/>
    </row>
    <row r="304" spans="1:10" ht="153">
      <c r="A304" s="25" t="s">
        <v>492</v>
      </c>
      <c r="B304" s="57">
        <v>609</v>
      </c>
      <c r="C304" s="57">
        <v>609</v>
      </c>
      <c r="D304" s="57">
        <f>C304-B304</f>
        <v>0</v>
      </c>
      <c r="E304" s="58">
        <f>C304/B304</f>
        <v>1</v>
      </c>
      <c r="F304" s="16">
        <v>4797362</v>
      </c>
      <c r="G304" s="16">
        <v>4797362</v>
      </c>
      <c r="H304" s="58">
        <f>G304/F304</f>
        <v>1</v>
      </c>
      <c r="I304" s="6"/>
      <c r="J304" s="6"/>
    </row>
    <row r="305" spans="1:10" ht="89.25">
      <c r="A305" s="20" t="s">
        <v>493</v>
      </c>
      <c r="B305" s="57">
        <v>545</v>
      </c>
      <c r="C305" s="57">
        <v>545</v>
      </c>
      <c r="D305" s="57">
        <f>C305-B305</f>
        <v>0</v>
      </c>
      <c r="E305" s="58">
        <f>C305/B305</f>
        <v>1</v>
      </c>
      <c r="F305" s="6">
        <v>6916169</v>
      </c>
      <c r="G305" s="22">
        <v>6479348.37</v>
      </c>
      <c r="H305" s="58">
        <f>G305/F305</f>
        <v>0.9368406656922351</v>
      </c>
      <c r="I305" s="6"/>
      <c r="J305" s="56" t="s">
        <v>321</v>
      </c>
    </row>
    <row r="306" spans="1:10" ht="51">
      <c r="A306" s="26" t="s">
        <v>494</v>
      </c>
      <c r="B306" s="57">
        <v>70</v>
      </c>
      <c r="C306" s="57">
        <v>75</v>
      </c>
      <c r="D306" s="57">
        <f>C306-B306</f>
        <v>5</v>
      </c>
      <c r="E306" s="58">
        <f>C306/B306</f>
        <v>1.0714285714285714</v>
      </c>
      <c r="F306" s="16">
        <v>900000</v>
      </c>
      <c r="G306" s="22">
        <v>899646.46</v>
      </c>
      <c r="H306" s="58">
        <f>G306/F306</f>
        <v>0.9996071777777777</v>
      </c>
      <c r="I306" s="6"/>
      <c r="J306" s="6"/>
    </row>
    <row r="307" spans="1:10" ht="25.5">
      <c r="A307" s="55" t="s">
        <v>107</v>
      </c>
      <c r="B307" s="47"/>
      <c r="C307" s="47"/>
      <c r="D307" s="47"/>
      <c r="E307" s="70"/>
      <c r="F307" s="66">
        <f>F308/F506</f>
        <v>0.0952789543845736</v>
      </c>
      <c r="G307" s="66">
        <f>G308/G506</f>
        <v>0.09846450786795148</v>
      </c>
      <c r="H307" s="6"/>
      <c r="I307" s="6"/>
      <c r="J307" s="6"/>
    </row>
    <row r="308" spans="1:10" ht="12.75">
      <c r="A308" s="9" t="s">
        <v>183</v>
      </c>
      <c r="B308" s="10">
        <f>SUM(B304:B306)</f>
        <v>1224</v>
      </c>
      <c r="C308" s="10">
        <f>SUM(C304:C306)</f>
        <v>1229</v>
      </c>
      <c r="D308" s="10">
        <f>C308-B308</f>
        <v>5</v>
      </c>
      <c r="E308" s="69">
        <f>SUM(E304:E306)/3</f>
        <v>1.0238095238095237</v>
      </c>
      <c r="F308" s="10">
        <f>SUM(F304:F306)</f>
        <v>12613531</v>
      </c>
      <c r="G308" s="23">
        <f>SUM(G304:G306)</f>
        <v>12176356.830000002</v>
      </c>
      <c r="H308" s="69">
        <f>SUM(H304:H306)/3</f>
        <v>0.9788159478233377</v>
      </c>
      <c r="I308" s="69">
        <f>E308/H308</f>
        <v>1.0459673507427432</v>
      </c>
      <c r="J308" s="10"/>
    </row>
    <row r="309" spans="1:10" ht="12.75">
      <c r="A309" s="185" t="s">
        <v>24</v>
      </c>
      <c r="B309" s="190"/>
      <c r="C309" s="190"/>
      <c r="D309" s="190"/>
      <c r="E309" s="190"/>
      <c r="F309" s="190"/>
      <c r="G309" s="190"/>
      <c r="H309" s="190"/>
      <c r="I309" s="190"/>
      <c r="J309" s="191"/>
    </row>
    <row r="310" spans="1:10" ht="38.25">
      <c r="A310" s="2" t="s">
        <v>2</v>
      </c>
      <c r="B310" s="7">
        <v>8</v>
      </c>
      <c r="C310" s="7">
        <v>8</v>
      </c>
      <c r="D310" s="7">
        <f>C310-B310</f>
        <v>0</v>
      </c>
      <c r="E310" s="158">
        <f>C310/B310</f>
        <v>1</v>
      </c>
      <c r="F310" s="6">
        <v>270000</v>
      </c>
      <c r="G310" s="6">
        <v>270000</v>
      </c>
      <c r="H310" s="158">
        <f>G310/F310</f>
        <v>1</v>
      </c>
      <c r="I310" s="7"/>
      <c r="J310" s="7"/>
    </row>
    <row r="311" spans="1:10" ht="50.25" customHeight="1">
      <c r="A311" s="2" t="s">
        <v>3</v>
      </c>
      <c r="B311" s="6">
        <v>8</v>
      </c>
      <c r="C311" s="6">
        <v>8</v>
      </c>
      <c r="D311" s="7">
        <f aca="true" t="shared" si="31" ref="D311:D320">C311-B311</f>
        <v>0</v>
      </c>
      <c r="E311" s="158">
        <f aca="true" t="shared" si="32" ref="E311:E320">C311/B311</f>
        <v>1</v>
      </c>
      <c r="F311" s="6">
        <v>450000</v>
      </c>
      <c r="G311" s="6">
        <v>450000</v>
      </c>
      <c r="H311" s="158">
        <f aca="true" t="shared" si="33" ref="H311:H320">G311/F311</f>
        <v>1</v>
      </c>
      <c r="I311" s="6"/>
      <c r="J311" s="6"/>
    </row>
    <row r="312" spans="1:10" ht="38.25">
      <c r="A312" s="2" t="s">
        <v>4</v>
      </c>
      <c r="B312" s="13"/>
      <c r="C312" s="13"/>
      <c r="D312" s="7"/>
      <c r="E312" s="158"/>
      <c r="F312" s="6"/>
      <c r="G312" s="6"/>
      <c r="H312" s="158"/>
      <c r="I312" s="13"/>
      <c r="J312" s="13"/>
    </row>
    <row r="313" spans="1:10" ht="25.5">
      <c r="A313" s="18" t="s">
        <v>440</v>
      </c>
      <c r="B313" s="13">
        <v>2</v>
      </c>
      <c r="C313" s="13">
        <v>2</v>
      </c>
      <c r="D313" s="7">
        <f t="shared" si="31"/>
        <v>0</v>
      </c>
      <c r="E313" s="158">
        <f t="shared" si="32"/>
        <v>1</v>
      </c>
      <c r="F313" s="6">
        <v>10000</v>
      </c>
      <c r="G313" s="6">
        <v>10000</v>
      </c>
      <c r="H313" s="158">
        <f t="shared" si="33"/>
        <v>1</v>
      </c>
      <c r="I313" s="13"/>
      <c r="J313" s="13"/>
    </row>
    <row r="314" spans="1:10" ht="12.75">
      <c r="A314" s="18" t="s">
        <v>441</v>
      </c>
      <c r="B314" s="13">
        <v>12</v>
      </c>
      <c r="C314" s="13">
        <v>12</v>
      </c>
      <c r="D314" s="7">
        <f t="shared" si="31"/>
        <v>0</v>
      </c>
      <c r="E314" s="158">
        <f t="shared" si="32"/>
        <v>1</v>
      </c>
      <c r="F314" s="6">
        <v>10000</v>
      </c>
      <c r="G314" s="6">
        <v>10000</v>
      </c>
      <c r="H314" s="158">
        <f t="shared" si="33"/>
        <v>1</v>
      </c>
      <c r="I314" s="13"/>
      <c r="J314" s="13"/>
    </row>
    <row r="315" spans="1:10" ht="51">
      <c r="A315" s="18" t="s">
        <v>442</v>
      </c>
      <c r="B315" s="13">
        <v>8</v>
      </c>
      <c r="C315" s="13">
        <v>8</v>
      </c>
      <c r="D315" s="7">
        <f t="shared" si="31"/>
        <v>0</v>
      </c>
      <c r="E315" s="158">
        <f t="shared" si="32"/>
        <v>1</v>
      </c>
      <c r="F315" s="6">
        <v>6000</v>
      </c>
      <c r="G315" s="6">
        <v>6000</v>
      </c>
      <c r="H315" s="158">
        <f t="shared" si="33"/>
        <v>1</v>
      </c>
      <c r="I315" s="13"/>
      <c r="J315" s="13"/>
    </row>
    <row r="316" spans="1:10" ht="38.25">
      <c r="A316" s="18" t="s">
        <v>5</v>
      </c>
      <c r="B316" s="13">
        <v>1</v>
      </c>
      <c r="C316" s="13">
        <v>1</v>
      </c>
      <c r="D316" s="7">
        <f t="shared" si="31"/>
        <v>0</v>
      </c>
      <c r="E316" s="158">
        <f t="shared" si="32"/>
        <v>1</v>
      </c>
      <c r="F316" s="6">
        <v>2000</v>
      </c>
      <c r="G316" s="6">
        <v>2000</v>
      </c>
      <c r="H316" s="158">
        <f t="shared" si="33"/>
        <v>1</v>
      </c>
      <c r="I316" s="13"/>
      <c r="J316" s="13"/>
    </row>
    <row r="317" spans="1:10" ht="26.25" customHeight="1">
      <c r="A317" s="18" t="s">
        <v>229</v>
      </c>
      <c r="B317" s="13">
        <v>2</v>
      </c>
      <c r="C317" s="13">
        <v>2</v>
      </c>
      <c r="D317" s="7">
        <f t="shared" si="31"/>
        <v>0</v>
      </c>
      <c r="E317" s="158">
        <f t="shared" si="32"/>
        <v>1</v>
      </c>
      <c r="F317" s="6">
        <v>2000</v>
      </c>
      <c r="G317" s="6">
        <v>2000</v>
      </c>
      <c r="H317" s="158">
        <f t="shared" si="33"/>
        <v>1</v>
      </c>
      <c r="I317" s="13"/>
      <c r="J317" s="13"/>
    </row>
    <row r="318" spans="1:10" ht="179.25" customHeight="1">
      <c r="A318" s="17" t="s">
        <v>207</v>
      </c>
      <c r="B318" s="13">
        <v>1</v>
      </c>
      <c r="C318" s="13">
        <v>1</v>
      </c>
      <c r="D318" s="7">
        <f t="shared" si="31"/>
        <v>0</v>
      </c>
      <c r="E318" s="158">
        <f t="shared" si="32"/>
        <v>1</v>
      </c>
      <c r="F318" s="6">
        <v>40000</v>
      </c>
      <c r="G318" s="6">
        <v>40000</v>
      </c>
      <c r="H318" s="158">
        <f t="shared" si="33"/>
        <v>1</v>
      </c>
      <c r="I318" s="13"/>
      <c r="J318" s="13"/>
    </row>
    <row r="319" spans="1:10" ht="38.25">
      <c r="A319" s="17" t="s">
        <v>208</v>
      </c>
      <c r="B319" s="13">
        <v>1</v>
      </c>
      <c r="C319" s="13">
        <v>1</v>
      </c>
      <c r="D319" s="7">
        <f t="shared" si="31"/>
        <v>0</v>
      </c>
      <c r="E319" s="158">
        <f t="shared" si="32"/>
        <v>1</v>
      </c>
      <c r="F319" s="6">
        <v>5000</v>
      </c>
      <c r="G319" s="6">
        <v>5000</v>
      </c>
      <c r="H319" s="158">
        <f t="shared" si="33"/>
        <v>1</v>
      </c>
      <c r="I319" s="13"/>
      <c r="J319" s="13"/>
    </row>
    <row r="320" spans="1:10" ht="115.5" customHeight="1">
      <c r="A320" s="19" t="s">
        <v>293</v>
      </c>
      <c r="B320" s="48">
        <v>5</v>
      </c>
      <c r="C320" s="48">
        <v>5</v>
      </c>
      <c r="D320" s="7">
        <f t="shared" si="31"/>
        <v>0</v>
      </c>
      <c r="E320" s="158">
        <f t="shared" si="32"/>
        <v>1</v>
      </c>
      <c r="F320" s="6">
        <v>25000</v>
      </c>
      <c r="G320" s="6">
        <v>25000</v>
      </c>
      <c r="H320" s="158">
        <f t="shared" si="33"/>
        <v>1</v>
      </c>
      <c r="I320" s="13"/>
      <c r="J320" s="13"/>
    </row>
    <row r="321" spans="1:10" ht="25.5">
      <c r="A321" s="55" t="s">
        <v>107</v>
      </c>
      <c r="B321" s="48"/>
      <c r="C321" s="48"/>
      <c r="D321" s="48"/>
      <c r="E321" s="52"/>
      <c r="F321" s="66">
        <f>F322/F506</f>
        <v>0.006194042143738367</v>
      </c>
      <c r="G321" s="66">
        <f>G322/G506</f>
        <v>0.006630956827151409</v>
      </c>
      <c r="H321" s="13"/>
      <c r="I321" s="13"/>
      <c r="J321" s="13"/>
    </row>
    <row r="322" spans="1:10" ht="12.75">
      <c r="A322" s="9" t="s">
        <v>495</v>
      </c>
      <c r="B322" s="10">
        <f>SUM(B310:B320)</f>
        <v>48</v>
      </c>
      <c r="C322" s="10">
        <f>SUM(C310:C320)</f>
        <v>48</v>
      </c>
      <c r="D322" s="10">
        <f>C322-B322</f>
        <v>0</v>
      </c>
      <c r="E322" s="69">
        <f>C322/B322</f>
        <v>1</v>
      </c>
      <c r="F322" s="10">
        <f>SUM(F310:F320)</f>
        <v>820000</v>
      </c>
      <c r="G322" s="10">
        <f>SUM(G310:G320)</f>
        <v>820000</v>
      </c>
      <c r="H322" s="69">
        <f>G322/F322</f>
        <v>1</v>
      </c>
      <c r="I322" s="69">
        <f>E322/H322</f>
        <v>1</v>
      </c>
      <c r="J322" s="10"/>
    </row>
    <row r="323" spans="1:10" ht="12.75">
      <c r="A323" s="185" t="s">
        <v>25</v>
      </c>
      <c r="B323" s="190"/>
      <c r="C323" s="190"/>
      <c r="D323" s="190"/>
      <c r="E323" s="190"/>
      <c r="F323" s="190"/>
      <c r="G323" s="190"/>
      <c r="H323" s="190"/>
      <c r="I323" s="190"/>
      <c r="J323" s="191"/>
    </row>
    <row r="324" spans="1:10" ht="12.75">
      <c r="A324" s="36" t="s">
        <v>484</v>
      </c>
      <c r="B324" s="35"/>
      <c r="C324" s="35"/>
      <c r="D324" s="35"/>
      <c r="E324" s="52"/>
      <c r="F324" s="35"/>
      <c r="G324" s="35"/>
      <c r="H324" s="35"/>
      <c r="I324" s="35"/>
      <c r="J324" s="35"/>
    </row>
    <row r="325" spans="1:10" ht="63.75">
      <c r="A325" s="2" t="s">
        <v>506</v>
      </c>
      <c r="B325" s="13">
        <v>11</v>
      </c>
      <c r="C325" s="13">
        <v>11</v>
      </c>
      <c r="D325" s="13">
        <f>C325-B325</f>
        <v>0</v>
      </c>
      <c r="E325" s="66">
        <f>C325/B325</f>
        <v>1</v>
      </c>
      <c r="F325" s="13">
        <v>148000</v>
      </c>
      <c r="G325" s="6">
        <v>143499</v>
      </c>
      <c r="H325" s="158">
        <f>G325/F325</f>
        <v>0.9695878378378379</v>
      </c>
      <c r="I325" s="13"/>
      <c r="J325" s="164" t="s">
        <v>36</v>
      </c>
    </row>
    <row r="326" spans="1:10" ht="89.25">
      <c r="A326" s="2" t="s">
        <v>221</v>
      </c>
      <c r="B326" s="13">
        <v>11</v>
      </c>
      <c r="C326" s="13">
        <v>11</v>
      </c>
      <c r="D326" s="13">
        <f>C326-B326</f>
        <v>0</v>
      </c>
      <c r="E326" s="66">
        <f>C326/B326</f>
        <v>1</v>
      </c>
      <c r="F326" s="13">
        <v>30000</v>
      </c>
      <c r="G326" s="6">
        <v>30000</v>
      </c>
      <c r="H326" s="158">
        <f>G326/F326</f>
        <v>1</v>
      </c>
      <c r="I326" s="13"/>
      <c r="J326" s="13"/>
    </row>
    <row r="327" spans="1:10" ht="12.75">
      <c r="A327" s="40" t="s">
        <v>483</v>
      </c>
      <c r="B327" s="13"/>
      <c r="C327" s="13"/>
      <c r="D327" s="13"/>
      <c r="E327" s="52"/>
      <c r="F327" s="13"/>
      <c r="G327" s="13"/>
      <c r="H327" s="13"/>
      <c r="I327" s="13"/>
      <c r="J327" s="13"/>
    </row>
    <row r="328" spans="1:10" ht="63.75">
      <c r="A328" s="2" t="s">
        <v>506</v>
      </c>
      <c r="B328" s="13">
        <v>2</v>
      </c>
      <c r="C328" s="13">
        <v>2</v>
      </c>
      <c r="D328" s="13">
        <f>C328-B328</f>
        <v>0</v>
      </c>
      <c r="E328" s="66">
        <f>C328/B328</f>
        <v>1</v>
      </c>
      <c r="F328" s="13">
        <v>44788</v>
      </c>
      <c r="G328" s="13">
        <v>44788</v>
      </c>
      <c r="H328" s="66">
        <f>G328/F328</f>
        <v>1</v>
      </c>
      <c r="I328" s="13"/>
      <c r="J328" s="13"/>
    </row>
    <row r="329" spans="1:10" ht="12.75">
      <c r="A329" s="40" t="s">
        <v>481</v>
      </c>
      <c r="B329" s="13"/>
      <c r="C329" s="13"/>
      <c r="D329" s="13"/>
      <c r="E329" s="66"/>
      <c r="F329" s="13"/>
      <c r="G329" s="13"/>
      <c r="H329" s="66"/>
      <c r="I329" s="13"/>
      <c r="J329" s="13"/>
    </row>
    <row r="330" spans="1:10" ht="63.75">
      <c r="A330" s="2" t="s">
        <v>506</v>
      </c>
      <c r="B330" s="13">
        <v>1</v>
      </c>
      <c r="C330" s="13">
        <v>1</v>
      </c>
      <c r="D330" s="13">
        <f>C330-B330</f>
        <v>0</v>
      </c>
      <c r="E330" s="66">
        <f>C330/B330</f>
        <v>1</v>
      </c>
      <c r="F330" s="13">
        <v>3450</v>
      </c>
      <c r="G330" s="13">
        <v>3204</v>
      </c>
      <c r="H330" s="66">
        <f>G330/F330</f>
        <v>0.928695652173913</v>
      </c>
      <c r="I330" s="13"/>
      <c r="J330" s="165" t="s">
        <v>38</v>
      </c>
    </row>
    <row r="331" spans="1:10" ht="12.75">
      <c r="A331" s="40" t="s">
        <v>26</v>
      </c>
      <c r="B331" s="13"/>
      <c r="C331" s="13"/>
      <c r="D331" s="13"/>
      <c r="E331" s="66"/>
      <c r="F331" s="13"/>
      <c r="G331" s="13"/>
      <c r="H331" s="66"/>
      <c r="I331" s="13"/>
      <c r="J331" s="13"/>
    </row>
    <row r="332" spans="1:10" ht="89.25">
      <c r="A332" s="2" t="s">
        <v>221</v>
      </c>
      <c r="B332" s="13">
        <v>1</v>
      </c>
      <c r="C332" s="13">
        <v>1</v>
      </c>
      <c r="D332" s="13">
        <f>C332-B332</f>
        <v>0</v>
      </c>
      <c r="E332" s="66">
        <f>C332/B332</f>
        <v>1</v>
      </c>
      <c r="F332" s="13">
        <v>3100</v>
      </c>
      <c r="G332" s="13">
        <v>3100</v>
      </c>
      <c r="H332" s="66">
        <f>G332/F332</f>
        <v>1</v>
      </c>
      <c r="I332" s="13"/>
      <c r="J332" s="13"/>
    </row>
    <row r="333" spans="1:10" ht="25.5">
      <c r="A333" s="55" t="s">
        <v>107</v>
      </c>
      <c r="B333" s="13"/>
      <c r="C333" s="13"/>
      <c r="D333" s="13"/>
      <c r="E333" s="52"/>
      <c r="F333" s="71">
        <f>F334/F506</f>
        <v>0.001732352728244719</v>
      </c>
      <c r="G333" s="71">
        <f>G334/G506</f>
        <v>0.001816162469227759</v>
      </c>
      <c r="H333" s="13"/>
      <c r="I333" s="13"/>
      <c r="J333" s="13"/>
    </row>
    <row r="334" spans="1:10" ht="12.75">
      <c r="A334" s="9" t="s">
        <v>184</v>
      </c>
      <c r="B334" s="10">
        <f>SUM(B325:B332)</f>
        <v>26</v>
      </c>
      <c r="C334" s="10">
        <f>SUM(C325:C332)</f>
        <v>26</v>
      </c>
      <c r="D334" s="10">
        <f>C334-B334</f>
        <v>0</v>
      </c>
      <c r="E334" s="69">
        <f>C334/B334</f>
        <v>1</v>
      </c>
      <c r="F334" s="10">
        <f>SUM(F325:F332)</f>
        <v>229338</v>
      </c>
      <c r="G334" s="10">
        <f>SUM(G325:G332)</f>
        <v>224591</v>
      </c>
      <c r="H334" s="69">
        <f>G334/F334</f>
        <v>0.9793012932876366</v>
      </c>
      <c r="I334" s="69">
        <f>E334/H334</f>
        <v>1.0211361986900633</v>
      </c>
      <c r="J334" s="10"/>
    </row>
    <row r="335" spans="1:10" ht="12.75">
      <c r="A335" s="185" t="s">
        <v>27</v>
      </c>
      <c r="B335" s="190"/>
      <c r="C335" s="190"/>
      <c r="D335" s="190"/>
      <c r="E335" s="190"/>
      <c r="F335" s="190"/>
      <c r="G335" s="190"/>
      <c r="H335" s="190"/>
      <c r="I335" s="190"/>
      <c r="J335" s="191"/>
    </row>
    <row r="336" spans="1:10" ht="12.75">
      <c r="A336" s="36" t="s">
        <v>485</v>
      </c>
      <c r="B336" s="35"/>
      <c r="C336" s="35"/>
      <c r="D336" s="35"/>
      <c r="E336" s="52"/>
      <c r="F336" s="35"/>
      <c r="G336" s="35"/>
      <c r="H336" s="35"/>
      <c r="I336" s="35"/>
      <c r="J336" s="35"/>
    </row>
    <row r="337" spans="1:10" ht="25.5">
      <c r="A337" s="14" t="s">
        <v>305</v>
      </c>
      <c r="B337" s="6"/>
      <c r="C337" s="6"/>
      <c r="D337" s="6"/>
      <c r="E337" s="52"/>
      <c r="F337" s="6">
        <v>3300</v>
      </c>
      <c r="G337" s="6">
        <v>3300</v>
      </c>
      <c r="H337" s="88">
        <f>G337/F337</f>
        <v>1</v>
      </c>
      <c r="I337" s="6"/>
      <c r="J337" s="6"/>
    </row>
    <row r="338" spans="1:10" ht="38.25">
      <c r="A338" s="14" t="s">
        <v>0</v>
      </c>
      <c r="B338" s="6"/>
      <c r="C338" s="6"/>
      <c r="D338" s="6"/>
      <c r="E338" s="52"/>
      <c r="F338" s="6">
        <v>9000</v>
      </c>
      <c r="G338" s="6">
        <v>9000</v>
      </c>
      <c r="H338" s="88">
        <f>G338/F338</f>
        <v>1</v>
      </c>
      <c r="I338" s="6"/>
      <c r="J338" s="6"/>
    </row>
    <row r="339" spans="1:10" ht="12.75">
      <c r="A339" s="14" t="s">
        <v>146</v>
      </c>
      <c r="B339" s="6"/>
      <c r="C339" s="6"/>
      <c r="D339" s="6"/>
      <c r="E339" s="52"/>
      <c r="F339" s="6">
        <v>12000</v>
      </c>
      <c r="G339" s="6">
        <v>12000</v>
      </c>
      <c r="H339" s="88">
        <f>G339/F339</f>
        <v>1</v>
      </c>
      <c r="I339" s="6"/>
      <c r="J339" s="6"/>
    </row>
    <row r="340" spans="1:10" ht="38.25">
      <c r="A340" s="14" t="s">
        <v>443</v>
      </c>
      <c r="B340" s="6"/>
      <c r="C340" s="6"/>
      <c r="D340" s="6"/>
      <c r="E340" s="52"/>
      <c r="F340" s="6">
        <v>7400</v>
      </c>
      <c r="G340" s="6">
        <v>7400</v>
      </c>
      <c r="H340" s="88">
        <f>G340/F340</f>
        <v>1</v>
      </c>
      <c r="I340" s="6"/>
      <c r="J340" s="6"/>
    </row>
    <row r="341" spans="1:10" ht="25.5">
      <c r="A341" s="14" t="s">
        <v>61</v>
      </c>
      <c r="B341" s="6"/>
      <c r="C341" s="6"/>
      <c r="D341" s="6"/>
      <c r="E341" s="52"/>
      <c r="F341" s="6">
        <v>26000</v>
      </c>
      <c r="G341" s="6">
        <v>26000</v>
      </c>
      <c r="H341" s="88">
        <f>G341/F341</f>
        <v>1</v>
      </c>
      <c r="I341" s="6"/>
      <c r="J341" s="6"/>
    </row>
    <row r="342" spans="1:10" ht="38.25">
      <c r="A342" s="20" t="s">
        <v>284</v>
      </c>
      <c r="B342" s="93">
        <v>5</v>
      </c>
      <c r="C342" s="95">
        <v>7</v>
      </c>
      <c r="D342" s="93">
        <f>C342-B342</f>
        <v>2</v>
      </c>
      <c r="E342" s="71">
        <f>C342/B342</f>
        <v>1.4</v>
      </c>
      <c r="F342" s="6"/>
      <c r="G342" s="6"/>
      <c r="H342" s="88"/>
      <c r="I342" s="6"/>
      <c r="J342" s="6"/>
    </row>
    <row r="343" spans="1:10" ht="51">
      <c r="A343" s="20" t="s">
        <v>285</v>
      </c>
      <c r="B343" s="93">
        <v>18</v>
      </c>
      <c r="C343" s="95">
        <v>18</v>
      </c>
      <c r="D343" s="93">
        <f>C343-B343</f>
        <v>0</v>
      </c>
      <c r="E343" s="71">
        <f>C343/B343</f>
        <v>1</v>
      </c>
      <c r="F343" s="6"/>
      <c r="G343" s="6"/>
      <c r="H343" s="88"/>
      <c r="I343" s="6"/>
      <c r="J343" s="6"/>
    </row>
    <row r="344" spans="1:10" ht="25.5">
      <c r="A344" s="44" t="s">
        <v>205</v>
      </c>
      <c r="B344" s="6"/>
      <c r="C344" s="6"/>
      <c r="D344" s="6"/>
      <c r="E344" s="52"/>
      <c r="F344" s="6"/>
      <c r="G344" s="6"/>
      <c r="H344" s="6"/>
      <c r="I344" s="6"/>
      <c r="J344" s="6"/>
    </row>
    <row r="345" spans="1:10" ht="90" customHeight="1">
      <c r="A345" s="15" t="s">
        <v>133</v>
      </c>
      <c r="B345" s="6"/>
      <c r="C345" s="6"/>
      <c r="D345" s="6"/>
      <c r="E345" s="52"/>
      <c r="F345" s="6">
        <v>165430</v>
      </c>
      <c r="G345" s="6">
        <v>165430</v>
      </c>
      <c r="H345" s="71">
        <f>G345/F345</f>
        <v>1</v>
      </c>
      <c r="I345" s="6"/>
      <c r="J345" s="6"/>
    </row>
    <row r="346" spans="1:10" ht="25.5">
      <c r="A346" s="15" t="s">
        <v>275</v>
      </c>
      <c r="B346" s="6"/>
      <c r="C346" s="6"/>
      <c r="D346" s="6"/>
      <c r="E346" s="52"/>
      <c r="F346" s="6">
        <v>114129</v>
      </c>
      <c r="G346" s="6">
        <v>114129</v>
      </c>
      <c r="H346" s="71">
        <f aca="true" t="shared" si="34" ref="H346:H359">G346/F346</f>
        <v>1</v>
      </c>
      <c r="I346" s="6"/>
      <c r="J346" s="6"/>
    </row>
    <row r="347" spans="1:10" ht="25.5">
      <c r="A347" s="15" t="s">
        <v>396</v>
      </c>
      <c r="B347" s="6"/>
      <c r="C347" s="6"/>
      <c r="D347" s="6"/>
      <c r="E347" s="52"/>
      <c r="F347" s="6">
        <v>155000</v>
      </c>
      <c r="G347" s="6">
        <v>155000</v>
      </c>
      <c r="H347" s="71">
        <f t="shared" si="34"/>
        <v>1</v>
      </c>
      <c r="I347" s="6"/>
      <c r="J347" s="6"/>
    </row>
    <row r="348" spans="1:10" ht="25.5">
      <c r="A348" s="15" t="s">
        <v>141</v>
      </c>
      <c r="B348" s="6"/>
      <c r="C348" s="6"/>
      <c r="D348" s="6"/>
      <c r="E348" s="52"/>
      <c r="F348" s="6">
        <v>31200</v>
      </c>
      <c r="G348" s="6">
        <v>31200</v>
      </c>
      <c r="H348" s="71">
        <f t="shared" si="34"/>
        <v>1</v>
      </c>
      <c r="I348" s="6"/>
      <c r="J348" s="6"/>
    </row>
    <row r="349" spans="1:10" ht="38.25">
      <c r="A349" s="15" t="s">
        <v>255</v>
      </c>
      <c r="B349" s="6"/>
      <c r="C349" s="6"/>
      <c r="D349" s="6"/>
      <c r="E349" s="52"/>
      <c r="F349" s="6">
        <v>209452</v>
      </c>
      <c r="G349" s="6">
        <v>209452</v>
      </c>
      <c r="H349" s="71">
        <f t="shared" si="34"/>
        <v>1</v>
      </c>
      <c r="I349" s="6"/>
      <c r="J349" s="6"/>
    </row>
    <row r="350" spans="1:10" ht="51">
      <c r="A350" s="15" t="s">
        <v>244</v>
      </c>
      <c r="B350" s="6"/>
      <c r="C350" s="6"/>
      <c r="D350" s="6"/>
      <c r="E350" s="52"/>
      <c r="F350" s="6">
        <v>87500</v>
      </c>
      <c r="G350" s="6">
        <v>87498</v>
      </c>
      <c r="H350" s="71">
        <f t="shared" si="34"/>
        <v>0.9999771428571429</v>
      </c>
      <c r="I350" s="6"/>
      <c r="J350" s="6"/>
    </row>
    <row r="351" spans="1:10" ht="38.25">
      <c r="A351" s="15" t="s">
        <v>230</v>
      </c>
      <c r="B351" s="6"/>
      <c r="C351" s="6"/>
      <c r="D351" s="6"/>
      <c r="E351" s="52"/>
      <c r="F351" s="6">
        <v>4800</v>
      </c>
      <c r="G351" s="6">
        <v>4798</v>
      </c>
      <c r="H351" s="71">
        <f t="shared" si="34"/>
        <v>0.9995833333333334</v>
      </c>
      <c r="I351" s="6"/>
      <c r="J351" s="6"/>
    </row>
    <row r="352" spans="1:10" ht="51">
      <c r="A352" s="15" t="s">
        <v>231</v>
      </c>
      <c r="B352" s="6"/>
      <c r="C352" s="6"/>
      <c r="D352" s="6"/>
      <c r="E352" s="52"/>
      <c r="F352" s="6">
        <v>40000</v>
      </c>
      <c r="G352" s="6">
        <v>40000</v>
      </c>
      <c r="H352" s="71">
        <f t="shared" si="34"/>
        <v>1</v>
      </c>
      <c r="I352" s="6"/>
      <c r="J352" s="6"/>
    </row>
    <row r="353" spans="1:10" ht="25.5">
      <c r="A353" s="15" t="s">
        <v>140</v>
      </c>
      <c r="B353" s="6"/>
      <c r="C353" s="6"/>
      <c r="D353" s="6"/>
      <c r="E353" s="52"/>
      <c r="F353" s="6">
        <v>83080</v>
      </c>
      <c r="G353" s="22">
        <v>82344.48</v>
      </c>
      <c r="H353" s="71">
        <f t="shared" si="34"/>
        <v>0.9911468464130958</v>
      </c>
      <c r="I353" s="6"/>
      <c r="J353" s="6"/>
    </row>
    <row r="354" spans="1:10" ht="25.5">
      <c r="A354" s="15" t="s">
        <v>232</v>
      </c>
      <c r="B354" s="6"/>
      <c r="C354" s="6"/>
      <c r="D354" s="6"/>
      <c r="E354" s="52"/>
      <c r="F354" s="6">
        <v>215950</v>
      </c>
      <c r="G354" s="6">
        <v>215950</v>
      </c>
      <c r="H354" s="71">
        <f t="shared" si="34"/>
        <v>1</v>
      </c>
      <c r="I354" s="6"/>
      <c r="J354" s="6"/>
    </row>
    <row r="355" spans="1:10" ht="25.5">
      <c r="A355" s="15" t="s">
        <v>444</v>
      </c>
      <c r="B355" s="6"/>
      <c r="C355" s="6"/>
      <c r="D355" s="6"/>
      <c r="E355" s="52"/>
      <c r="F355" s="6">
        <v>20000</v>
      </c>
      <c r="G355" s="6">
        <v>20000</v>
      </c>
      <c r="H355" s="71">
        <f t="shared" si="34"/>
        <v>1</v>
      </c>
      <c r="I355" s="6"/>
      <c r="J355" s="6"/>
    </row>
    <row r="356" spans="1:10" ht="25.5">
      <c r="A356" s="15" t="s">
        <v>233</v>
      </c>
      <c r="B356" s="6"/>
      <c r="C356" s="6"/>
      <c r="D356" s="6"/>
      <c r="E356" s="52"/>
      <c r="F356" s="6">
        <v>11200</v>
      </c>
      <c r="G356" s="6">
        <v>11200</v>
      </c>
      <c r="H356" s="71">
        <f t="shared" si="34"/>
        <v>1</v>
      </c>
      <c r="I356" s="6"/>
      <c r="J356" s="6"/>
    </row>
    <row r="357" spans="1:10" ht="38.25">
      <c r="A357" s="15" t="s">
        <v>234</v>
      </c>
      <c r="B357" s="6"/>
      <c r="C357" s="6"/>
      <c r="D357" s="6"/>
      <c r="E357" s="52"/>
      <c r="F357" s="6">
        <v>15000</v>
      </c>
      <c r="G357" s="6">
        <v>15000</v>
      </c>
      <c r="H357" s="71">
        <f t="shared" si="34"/>
        <v>1</v>
      </c>
      <c r="I357" s="6"/>
      <c r="J357" s="6"/>
    </row>
    <row r="358" spans="1:10" ht="25.5" customHeight="1">
      <c r="A358" s="15" t="s">
        <v>504</v>
      </c>
      <c r="B358" s="6"/>
      <c r="C358" s="6"/>
      <c r="D358" s="6"/>
      <c r="E358" s="52"/>
      <c r="F358" s="6">
        <v>5000</v>
      </c>
      <c r="G358" s="6">
        <v>5000</v>
      </c>
      <c r="H358" s="71">
        <f t="shared" si="34"/>
        <v>1</v>
      </c>
      <c r="I358" s="6"/>
      <c r="J358" s="6"/>
    </row>
    <row r="359" spans="1:10" ht="38.25" customHeight="1">
      <c r="A359" s="15" t="s">
        <v>240</v>
      </c>
      <c r="B359" s="6"/>
      <c r="C359" s="6"/>
      <c r="D359" s="6"/>
      <c r="E359" s="52"/>
      <c r="F359" s="6">
        <v>200000</v>
      </c>
      <c r="G359" s="6">
        <v>200000</v>
      </c>
      <c r="H359" s="71">
        <f t="shared" si="34"/>
        <v>1</v>
      </c>
      <c r="I359" s="6"/>
      <c r="J359" s="6"/>
    </row>
    <row r="360" spans="1:10" ht="51">
      <c r="A360" s="146" t="s">
        <v>96</v>
      </c>
      <c r="B360" s="145">
        <v>18</v>
      </c>
      <c r="C360" s="111">
        <v>21</v>
      </c>
      <c r="D360" s="111">
        <f aca="true" t="shared" si="35" ref="D360:D366">C360-B360</f>
        <v>3</v>
      </c>
      <c r="E360" s="103">
        <f aca="true" t="shared" si="36" ref="E360:E366">C360/B360</f>
        <v>1.1666666666666667</v>
      </c>
      <c r="F360" s="6"/>
      <c r="G360" s="6"/>
      <c r="H360" s="71"/>
      <c r="I360" s="6"/>
      <c r="J360" s="6"/>
    </row>
    <row r="361" spans="1:10" ht="38.25">
      <c r="A361" s="110" t="s">
        <v>284</v>
      </c>
      <c r="B361" s="20">
        <v>5</v>
      </c>
      <c r="C361" s="20">
        <v>5</v>
      </c>
      <c r="D361" s="145">
        <f t="shared" si="35"/>
        <v>0</v>
      </c>
      <c r="E361" s="144">
        <f t="shared" si="36"/>
        <v>1</v>
      </c>
      <c r="F361" s="6"/>
      <c r="G361" s="6"/>
      <c r="H361" s="71"/>
      <c r="I361" s="6"/>
      <c r="J361" s="6"/>
    </row>
    <row r="362" spans="1:10" ht="51">
      <c r="A362" s="156" t="s">
        <v>97</v>
      </c>
      <c r="B362" s="20">
        <v>560</v>
      </c>
      <c r="C362" s="2">
        <v>560</v>
      </c>
      <c r="D362" s="111">
        <f t="shared" si="35"/>
        <v>0</v>
      </c>
      <c r="E362" s="103">
        <f t="shared" si="36"/>
        <v>1</v>
      </c>
      <c r="F362" s="6"/>
      <c r="G362" s="6"/>
      <c r="H362" s="71"/>
      <c r="I362" s="6"/>
      <c r="J362" s="6"/>
    </row>
    <row r="363" spans="1:10" ht="38.25">
      <c r="A363" s="146" t="s">
        <v>390</v>
      </c>
      <c r="B363" s="20">
        <v>267</v>
      </c>
      <c r="C363" s="20">
        <v>267</v>
      </c>
      <c r="D363" s="111">
        <f t="shared" si="35"/>
        <v>0</v>
      </c>
      <c r="E363" s="103">
        <f t="shared" si="36"/>
        <v>1</v>
      </c>
      <c r="F363" s="6"/>
      <c r="G363" s="6"/>
      <c r="H363" s="71"/>
      <c r="I363" s="6"/>
      <c r="J363" s="6"/>
    </row>
    <row r="364" spans="1:10" ht="38.25">
      <c r="A364" s="146" t="s">
        <v>389</v>
      </c>
      <c r="B364" s="20">
        <v>5</v>
      </c>
      <c r="C364" s="2">
        <v>5</v>
      </c>
      <c r="D364" s="111">
        <f t="shared" si="35"/>
        <v>0</v>
      </c>
      <c r="E364" s="103">
        <f t="shared" si="36"/>
        <v>1</v>
      </c>
      <c r="F364" s="6"/>
      <c r="G364" s="6"/>
      <c r="H364" s="71"/>
      <c r="I364" s="6"/>
      <c r="J364" s="6"/>
    </row>
    <row r="365" spans="1:10" ht="38.25">
      <c r="A365" s="110" t="s">
        <v>98</v>
      </c>
      <c r="B365" s="20">
        <v>27</v>
      </c>
      <c r="C365" s="111">
        <v>29</v>
      </c>
      <c r="D365" s="111">
        <f t="shared" si="35"/>
        <v>2</v>
      </c>
      <c r="E365" s="103">
        <f t="shared" si="36"/>
        <v>1.0740740740740742</v>
      </c>
      <c r="F365" s="6"/>
      <c r="G365" s="6"/>
      <c r="H365" s="71"/>
      <c r="I365" s="6"/>
      <c r="J365" s="6"/>
    </row>
    <row r="366" spans="1:10" ht="51">
      <c r="A366" s="110" t="s">
        <v>34</v>
      </c>
      <c r="B366" s="145">
        <v>3</v>
      </c>
      <c r="C366" s="111">
        <v>3</v>
      </c>
      <c r="D366" s="111">
        <f t="shared" si="35"/>
        <v>0</v>
      </c>
      <c r="E366" s="103">
        <f t="shared" si="36"/>
        <v>1</v>
      </c>
      <c r="F366" s="6"/>
      <c r="G366" s="6"/>
      <c r="H366" s="71"/>
      <c r="I366" s="6"/>
      <c r="J366" s="6"/>
    </row>
    <row r="367" spans="1:10" ht="12.75">
      <c r="A367" s="45" t="s">
        <v>507</v>
      </c>
      <c r="B367" s="6"/>
      <c r="C367" s="6"/>
      <c r="D367" s="6"/>
      <c r="E367" s="52"/>
      <c r="F367" s="6"/>
      <c r="G367" s="6"/>
      <c r="H367" s="6"/>
      <c r="I367" s="6"/>
      <c r="J367" s="6"/>
    </row>
    <row r="368" spans="1:10" ht="38.25">
      <c r="A368" s="15" t="s">
        <v>322</v>
      </c>
      <c r="B368" s="57">
        <v>1</v>
      </c>
      <c r="C368" s="57">
        <v>1</v>
      </c>
      <c r="D368" s="57">
        <f aca="true" t="shared" si="37" ref="D368:D375">C368-B368</f>
        <v>0</v>
      </c>
      <c r="E368" s="58">
        <f aca="true" t="shared" si="38" ref="E368:E375">C368/B368</f>
        <v>1</v>
      </c>
      <c r="F368" s="6">
        <v>1000</v>
      </c>
      <c r="G368" s="6">
        <v>1000</v>
      </c>
      <c r="H368" s="58">
        <f>G368/F368</f>
        <v>1</v>
      </c>
      <c r="I368" s="6"/>
      <c r="J368" s="6"/>
    </row>
    <row r="369" spans="1:10" ht="38.25">
      <c r="A369" s="15" t="s">
        <v>323</v>
      </c>
      <c r="B369" s="57">
        <v>1</v>
      </c>
      <c r="C369" s="57">
        <v>1</v>
      </c>
      <c r="D369" s="57">
        <f t="shared" si="37"/>
        <v>0</v>
      </c>
      <c r="E369" s="58">
        <f t="shared" si="38"/>
        <v>1</v>
      </c>
      <c r="F369" s="6">
        <v>9500</v>
      </c>
      <c r="G369" s="6">
        <v>9500</v>
      </c>
      <c r="H369" s="58">
        <f aca="true" t="shared" si="39" ref="H369:H375">G369/F369</f>
        <v>1</v>
      </c>
      <c r="I369" s="6"/>
      <c r="J369" s="6"/>
    </row>
    <row r="370" spans="1:10" ht="38.25">
      <c r="A370" s="15" t="s">
        <v>324</v>
      </c>
      <c r="B370" s="57">
        <v>1</v>
      </c>
      <c r="C370" s="57">
        <v>1</v>
      </c>
      <c r="D370" s="57">
        <f t="shared" si="37"/>
        <v>0</v>
      </c>
      <c r="E370" s="58">
        <f t="shared" si="38"/>
        <v>1</v>
      </c>
      <c r="F370" s="6">
        <v>3000</v>
      </c>
      <c r="G370" s="6">
        <v>3000</v>
      </c>
      <c r="H370" s="58">
        <f t="shared" si="39"/>
        <v>1</v>
      </c>
      <c r="I370" s="6"/>
      <c r="J370" s="6"/>
    </row>
    <row r="371" spans="1:10" ht="25.5">
      <c r="A371" s="14" t="s">
        <v>325</v>
      </c>
      <c r="B371" s="57">
        <v>1</v>
      </c>
      <c r="C371" s="57">
        <v>1</v>
      </c>
      <c r="D371" s="57">
        <f t="shared" si="37"/>
        <v>0</v>
      </c>
      <c r="E371" s="58">
        <f t="shared" si="38"/>
        <v>1</v>
      </c>
      <c r="F371" s="6">
        <v>1000</v>
      </c>
      <c r="G371" s="6">
        <v>1000</v>
      </c>
      <c r="H371" s="58">
        <f t="shared" si="39"/>
        <v>1</v>
      </c>
      <c r="I371" s="6"/>
      <c r="J371" s="6"/>
    </row>
    <row r="372" spans="1:10" ht="25.5">
      <c r="A372" s="14" t="s">
        <v>326</v>
      </c>
      <c r="B372" s="57">
        <v>1</v>
      </c>
      <c r="C372" s="57">
        <v>1</v>
      </c>
      <c r="D372" s="57">
        <f t="shared" si="37"/>
        <v>0</v>
      </c>
      <c r="E372" s="58">
        <f t="shared" si="38"/>
        <v>1</v>
      </c>
      <c r="F372" s="6">
        <v>1000</v>
      </c>
      <c r="G372" s="6">
        <v>1000</v>
      </c>
      <c r="H372" s="58">
        <f t="shared" si="39"/>
        <v>1</v>
      </c>
      <c r="I372" s="6"/>
      <c r="J372" s="6"/>
    </row>
    <row r="373" spans="1:10" ht="25.5">
      <c r="A373" s="14" t="s">
        <v>327</v>
      </c>
      <c r="B373" s="57">
        <v>48</v>
      </c>
      <c r="C373" s="57">
        <v>48</v>
      </c>
      <c r="D373" s="57">
        <f t="shared" si="37"/>
        <v>0</v>
      </c>
      <c r="E373" s="58">
        <f t="shared" si="38"/>
        <v>1</v>
      </c>
      <c r="F373" s="6">
        <v>15500</v>
      </c>
      <c r="G373" s="6">
        <v>15500</v>
      </c>
      <c r="H373" s="58">
        <f t="shared" si="39"/>
        <v>1</v>
      </c>
      <c r="I373" s="6"/>
      <c r="J373" s="6"/>
    </row>
    <row r="374" spans="1:10" ht="25.5">
      <c r="A374" s="15" t="s">
        <v>328</v>
      </c>
      <c r="B374" s="57">
        <v>1</v>
      </c>
      <c r="C374" s="57">
        <v>1</v>
      </c>
      <c r="D374" s="57">
        <f>C374-B374</f>
        <v>0</v>
      </c>
      <c r="E374" s="58">
        <f>C374/B374</f>
        <v>1</v>
      </c>
      <c r="F374" s="6">
        <v>3000</v>
      </c>
      <c r="G374" s="6">
        <v>3000</v>
      </c>
      <c r="H374" s="58">
        <f t="shared" si="39"/>
        <v>1</v>
      </c>
      <c r="I374" s="6"/>
      <c r="J374" s="6"/>
    </row>
    <row r="375" spans="1:10" ht="38.25">
      <c r="A375" s="14" t="s">
        <v>329</v>
      </c>
      <c r="B375" s="57">
        <v>30</v>
      </c>
      <c r="C375" s="57">
        <v>30</v>
      </c>
      <c r="D375" s="57">
        <f t="shared" si="37"/>
        <v>0</v>
      </c>
      <c r="E375" s="58">
        <f t="shared" si="38"/>
        <v>1</v>
      </c>
      <c r="F375" s="6">
        <v>5000</v>
      </c>
      <c r="G375" s="6">
        <v>5000</v>
      </c>
      <c r="H375" s="58">
        <f t="shared" si="39"/>
        <v>1</v>
      </c>
      <c r="I375" s="6"/>
      <c r="J375" s="6"/>
    </row>
    <row r="376" spans="1:10" ht="25.5">
      <c r="A376" s="55" t="s">
        <v>107</v>
      </c>
      <c r="B376" s="6"/>
      <c r="C376" s="6"/>
      <c r="D376" s="6"/>
      <c r="E376" s="52"/>
      <c r="F376" s="66">
        <f>F377/F506</f>
        <v>0.010986425426318261</v>
      </c>
      <c r="G376" s="66">
        <f>G377/G506</f>
        <v>0.011755404577373302</v>
      </c>
      <c r="H376" s="6"/>
      <c r="I376" s="6"/>
      <c r="J376" s="6"/>
    </row>
    <row r="377" spans="1:10" ht="12.75">
      <c r="A377" s="9" t="s">
        <v>496</v>
      </c>
      <c r="B377" s="10">
        <f>SUM(B337:B375)</f>
        <v>992</v>
      </c>
      <c r="C377" s="10">
        <f>SUM(C337:C375)</f>
        <v>999</v>
      </c>
      <c r="D377" s="10">
        <f>C377-B377</f>
        <v>7</v>
      </c>
      <c r="E377" s="69">
        <f>C377/B377</f>
        <v>1.0070564516129032</v>
      </c>
      <c r="F377" s="23">
        <f>SUM(F337:F375)</f>
        <v>1454441</v>
      </c>
      <c r="G377" s="23">
        <f>SUM(G337:G375)</f>
        <v>1453701.48</v>
      </c>
      <c r="H377" s="69">
        <f>G377/F377</f>
        <v>0.9994915434864666</v>
      </c>
      <c r="I377" s="69">
        <f>E377/H377</f>
        <v>1.0075687565099836</v>
      </c>
      <c r="J377" s="10"/>
    </row>
    <row r="378" spans="1:10" ht="12.75">
      <c r="A378" s="185" t="s">
        <v>239</v>
      </c>
      <c r="B378" s="190"/>
      <c r="C378" s="190"/>
      <c r="D378" s="190"/>
      <c r="E378" s="190"/>
      <c r="F378" s="190"/>
      <c r="G378" s="190"/>
      <c r="H378" s="190"/>
      <c r="I378" s="190"/>
      <c r="J378" s="191"/>
    </row>
    <row r="379" spans="1:10" ht="12.75">
      <c r="A379" s="36" t="s">
        <v>486</v>
      </c>
      <c r="B379" s="35"/>
      <c r="C379" s="35"/>
      <c r="D379" s="35"/>
      <c r="E379" s="52"/>
      <c r="F379" s="35"/>
      <c r="G379" s="35"/>
      <c r="H379" s="35"/>
      <c r="I379" s="35"/>
      <c r="J379" s="35"/>
    </row>
    <row r="380" spans="1:10" ht="38.25" customHeight="1">
      <c r="A380" s="15" t="s">
        <v>56</v>
      </c>
      <c r="B380" s="74">
        <v>12</v>
      </c>
      <c r="C380" s="74">
        <v>10</v>
      </c>
      <c r="D380" s="74">
        <f aca="true" t="shared" si="40" ref="D380:D396">C380-B380</f>
        <v>-2</v>
      </c>
      <c r="E380" s="149">
        <f aca="true" t="shared" si="41" ref="E380:E385">C380/B380</f>
        <v>0.8333333333333334</v>
      </c>
      <c r="F380" s="6">
        <v>628263</v>
      </c>
      <c r="G380" s="72">
        <v>608975.04</v>
      </c>
      <c r="H380" s="149">
        <f aca="true" t="shared" si="42" ref="H380:H421">G380/F380</f>
        <v>0.9692995449357993</v>
      </c>
      <c r="I380" s="73"/>
      <c r="J380" s="150" t="s">
        <v>69</v>
      </c>
    </row>
    <row r="381" spans="1:10" ht="63.75" customHeight="1">
      <c r="A381" s="15" t="s">
        <v>499</v>
      </c>
      <c r="B381" s="74">
        <v>2</v>
      </c>
      <c r="C381" s="74">
        <v>2</v>
      </c>
      <c r="D381" s="74">
        <f t="shared" si="40"/>
        <v>0</v>
      </c>
      <c r="E381" s="149">
        <f t="shared" si="41"/>
        <v>1</v>
      </c>
      <c r="F381" s="6">
        <v>40000</v>
      </c>
      <c r="G381" s="6">
        <v>40000</v>
      </c>
      <c r="H381" s="149">
        <f t="shared" si="42"/>
        <v>1</v>
      </c>
      <c r="I381" s="6"/>
      <c r="J381" s="6"/>
    </row>
    <row r="382" spans="1:10" ht="51">
      <c r="A382" s="15" t="s">
        <v>500</v>
      </c>
      <c r="B382" s="74">
        <v>8</v>
      </c>
      <c r="C382" s="74">
        <v>8</v>
      </c>
      <c r="D382" s="74">
        <f t="shared" si="40"/>
        <v>0</v>
      </c>
      <c r="E382" s="149">
        <f t="shared" si="41"/>
        <v>1</v>
      </c>
      <c r="F382" s="6">
        <v>70000</v>
      </c>
      <c r="G382" s="6">
        <v>70000</v>
      </c>
      <c r="H382" s="149">
        <f t="shared" si="42"/>
        <v>1</v>
      </c>
      <c r="I382" s="6"/>
      <c r="J382" s="6"/>
    </row>
    <row r="383" spans="1:10" ht="38.25">
      <c r="A383" s="15" t="s">
        <v>501</v>
      </c>
      <c r="B383" s="74">
        <v>15</v>
      </c>
      <c r="C383" s="74">
        <v>15</v>
      </c>
      <c r="D383" s="74">
        <f t="shared" si="40"/>
        <v>0</v>
      </c>
      <c r="E383" s="149">
        <f t="shared" si="41"/>
        <v>1</v>
      </c>
      <c r="F383" s="6">
        <v>60000</v>
      </c>
      <c r="G383" s="6">
        <v>60000</v>
      </c>
      <c r="H383" s="149">
        <f t="shared" si="42"/>
        <v>1</v>
      </c>
      <c r="I383" s="6"/>
      <c r="J383" s="6"/>
    </row>
    <row r="384" spans="1:10" ht="51">
      <c r="A384" s="15" t="s">
        <v>513</v>
      </c>
      <c r="B384" s="3">
        <v>5</v>
      </c>
      <c r="C384" s="3">
        <v>5</v>
      </c>
      <c r="D384" s="74">
        <f t="shared" si="40"/>
        <v>0</v>
      </c>
      <c r="E384" s="149">
        <f t="shared" si="41"/>
        <v>1</v>
      </c>
      <c r="F384" s="6">
        <v>30000</v>
      </c>
      <c r="G384" s="6">
        <v>30000</v>
      </c>
      <c r="H384" s="149">
        <f t="shared" si="42"/>
        <v>1</v>
      </c>
      <c r="I384" s="6"/>
      <c r="J384" s="6"/>
    </row>
    <row r="385" spans="1:10" ht="38.25">
      <c r="A385" s="15" t="s">
        <v>502</v>
      </c>
      <c r="B385" s="74">
        <v>43</v>
      </c>
      <c r="C385" s="74">
        <v>43</v>
      </c>
      <c r="D385" s="74">
        <f t="shared" si="40"/>
        <v>0</v>
      </c>
      <c r="E385" s="149">
        <f t="shared" si="41"/>
        <v>1</v>
      </c>
      <c r="F385" s="6">
        <v>215000</v>
      </c>
      <c r="G385" s="6">
        <v>215000</v>
      </c>
      <c r="H385" s="149">
        <f t="shared" si="42"/>
        <v>1</v>
      </c>
      <c r="I385" s="6"/>
      <c r="J385" s="6"/>
    </row>
    <row r="386" spans="1:10" ht="38.25">
      <c r="A386" s="15" t="s">
        <v>32</v>
      </c>
      <c r="B386" s="74">
        <v>0</v>
      </c>
      <c r="C386" s="74">
        <v>0</v>
      </c>
      <c r="D386" s="74">
        <f t="shared" si="40"/>
        <v>0</v>
      </c>
      <c r="E386" s="149">
        <v>0</v>
      </c>
      <c r="F386" s="6">
        <v>10000</v>
      </c>
      <c r="G386" s="72">
        <v>0</v>
      </c>
      <c r="H386" s="149">
        <f t="shared" si="42"/>
        <v>0</v>
      </c>
      <c r="I386" s="73"/>
      <c r="J386" s="150" t="s">
        <v>72</v>
      </c>
    </row>
    <row r="387" spans="1:10" ht="51">
      <c r="A387" s="15" t="s">
        <v>392</v>
      </c>
      <c r="B387" s="74">
        <v>5</v>
      </c>
      <c r="C387" s="74">
        <v>5</v>
      </c>
      <c r="D387" s="74">
        <f t="shared" si="40"/>
        <v>0</v>
      </c>
      <c r="E387" s="149">
        <f aca="true" t="shared" si="43" ref="E387:E396">C387/B387</f>
        <v>1</v>
      </c>
      <c r="F387" s="6">
        <v>40000</v>
      </c>
      <c r="G387" s="6">
        <v>40000</v>
      </c>
      <c r="H387" s="149">
        <f t="shared" si="42"/>
        <v>1</v>
      </c>
      <c r="I387" s="6"/>
      <c r="J387" s="6"/>
    </row>
    <row r="388" spans="1:10" ht="112.5">
      <c r="A388" s="14" t="s">
        <v>503</v>
      </c>
      <c r="B388" s="3">
        <v>878</v>
      </c>
      <c r="C388" s="3">
        <v>878</v>
      </c>
      <c r="D388" s="74">
        <f t="shared" si="40"/>
        <v>0</v>
      </c>
      <c r="E388" s="149">
        <f t="shared" si="43"/>
        <v>1</v>
      </c>
      <c r="F388" s="6">
        <v>450000</v>
      </c>
      <c r="G388" s="72">
        <v>354334.2</v>
      </c>
      <c r="H388" s="149">
        <f t="shared" si="42"/>
        <v>0.7874093333333334</v>
      </c>
      <c r="I388" s="73"/>
      <c r="J388" s="150" t="s">
        <v>77</v>
      </c>
    </row>
    <row r="389" spans="1:10" ht="25.5">
      <c r="A389" s="14" t="s">
        <v>252</v>
      </c>
      <c r="B389" s="3">
        <v>1333</v>
      </c>
      <c r="C389" s="3">
        <v>1333</v>
      </c>
      <c r="D389" s="74">
        <f t="shared" si="40"/>
        <v>0</v>
      </c>
      <c r="E389" s="149">
        <f t="shared" si="43"/>
        <v>1</v>
      </c>
      <c r="F389" s="6">
        <v>500000</v>
      </c>
      <c r="G389" s="72">
        <v>491487.21</v>
      </c>
      <c r="H389" s="149">
        <f t="shared" si="42"/>
        <v>0.98297442</v>
      </c>
      <c r="I389" s="73"/>
      <c r="J389" s="147" t="s">
        <v>78</v>
      </c>
    </row>
    <row r="390" spans="1:10" ht="25.5">
      <c r="A390" s="14" t="s">
        <v>253</v>
      </c>
      <c r="B390" s="3">
        <v>19</v>
      </c>
      <c r="C390" s="3">
        <v>19</v>
      </c>
      <c r="D390" s="74">
        <f t="shared" si="40"/>
        <v>0</v>
      </c>
      <c r="E390" s="149">
        <f t="shared" si="43"/>
        <v>1</v>
      </c>
      <c r="F390" s="6">
        <v>75000</v>
      </c>
      <c r="G390" s="72">
        <v>71630</v>
      </c>
      <c r="H390" s="149">
        <f t="shared" si="42"/>
        <v>0.9550666666666666</v>
      </c>
      <c r="I390" s="73"/>
      <c r="J390" s="150" t="s">
        <v>75</v>
      </c>
    </row>
    <row r="391" spans="1:10" ht="38.25">
      <c r="A391" s="15" t="s">
        <v>254</v>
      </c>
      <c r="B391" s="3">
        <v>5</v>
      </c>
      <c r="C391" s="3">
        <v>5</v>
      </c>
      <c r="D391" s="74">
        <f t="shared" si="40"/>
        <v>0</v>
      </c>
      <c r="E391" s="149">
        <f t="shared" si="43"/>
        <v>1</v>
      </c>
      <c r="F391" s="6">
        <v>60000</v>
      </c>
      <c r="G391" s="6">
        <v>60000</v>
      </c>
      <c r="H391" s="149">
        <f t="shared" si="42"/>
        <v>1</v>
      </c>
      <c r="I391" s="6"/>
      <c r="J391" s="6"/>
    </row>
    <row r="392" spans="1:10" ht="39.75" customHeight="1">
      <c r="A392" s="15" t="s">
        <v>487</v>
      </c>
      <c r="B392" s="74">
        <v>34</v>
      </c>
      <c r="C392" s="74">
        <v>34</v>
      </c>
      <c r="D392" s="74">
        <f t="shared" si="40"/>
        <v>0</v>
      </c>
      <c r="E392" s="149">
        <f t="shared" si="43"/>
        <v>1</v>
      </c>
      <c r="F392" s="6">
        <v>240000</v>
      </c>
      <c r="G392" s="72">
        <v>207504.57</v>
      </c>
      <c r="H392" s="149">
        <f t="shared" si="42"/>
        <v>0.864602375</v>
      </c>
      <c r="I392" s="73"/>
      <c r="J392" s="150" t="s">
        <v>73</v>
      </c>
    </row>
    <row r="393" spans="1:10" ht="90.75" customHeight="1">
      <c r="A393" s="15" t="s">
        <v>393</v>
      </c>
      <c r="B393" s="95">
        <v>3</v>
      </c>
      <c r="C393" s="95">
        <v>3</v>
      </c>
      <c r="D393" s="148">
        <f t="shared" si="40"/>
        <v>0</v>
      </c>
      <c r="E393" s="149">
        <f t="shared" si="43"/>
        <v>1</v>
      </c>
      <c r="F393" s="6">
        <v>50000</v>
      </c>
      <c r="G393" s="94">
        <v>46277.9</v>
      </c>
      <c r="H393" s="149">
        <f t="shared" si="42"/>
        <v>0.925558</v>
      </c>
      <c r="I393" s="73"/>
      <c r="J393" s="147" t="s">
        <v>74</v>
      </c>
    </row>
    <row r="394" spans="1:10" ht="25.5">
      <c r="A394" s="15" t="s">
        <v>498</v>
      </c>
      <c r="B394" s="3">
        <v>1</v>
      </c>
      <c r="C394" s="3">
        <v>1</v>
      </c>
      <c r="D394" s="74">
        <f t="shared" si="40"/>
        <v>0</v>
      </c>
      <c r="E394" s="149">
        <f t="shared" si="43"/>
        <v>1</v>
      </c>
      <c r="F394" s="6">
        <v>100500</v>
      </c>
      <c r="G394" s="72">
        <v>100500</v>
      </c>
      <c r="H394" s="149">
        <f t="shared" si="42"/>
        <v>1</v>
      </c>
      <c r="I394" s="6"/>
      <c r="J394" s="6"/>
    </row>
    <row r="395" spans="1:10" ht="76.5">
      <c r="A395" s="15" t="s">
        <v>64</v>
      </c>
      <c r="B395" s="74">
        <v>1</v>
      </c>
      <c r="C395" s="74">
        <v>1</v>
      </c>
      <c r="D395" s="74">
        <f t="shared" si="40"/>
        <v>0</v>
      </c>
      <c r="E395" s="149">
        <f t="shared" si="43"/>
        <v>1</v>
      </c>
      <c r="F395" s="6">
        <v>1500000</v>
      </c>
      <c r="G395" s="6">
        <v>1495947</v>
      </c>
      <c r="H395" s="149">
        <f t="shared" si="42"/>
        <v>0.997298</v>
      </c>
      <c r="I395" s="6"/>
      <c r="J395" s="6"/>
    </row>
    <row r="396" spans="1:10" ht="38.25">
      <c r="A396" s="15" t="s">
        <v>1</v>
      </c>
      <c r="B396" s="3">
        <v>1</v>
      </c>
      <c r="C396" s="3">
        <v>1</v>
      </c>
      <c r="D396" s="74">
        <f t="shared" si="40"/>
        <v>0</v>
      </c>
      <c r="E396" s="149">
        <f t="shared" si="43"/>
        <v>1</v>
      </c>
      <c r="F396" s="6">
        <v>15000</v>
      </c>
      <c r="G396" s="72">
        <v>14375.2</v>
      </c>
      <c r="H396" s="149">
        <f t="shared" si="42"/>
        <v>0.9583466666666667</v>
      </c>
      <c r="I396" s="73"/>
      <c r="J396" s="96" t="s">
        <v>76</v>
      </c>
    </row>
    <row r="397" spans="1:10" ht="78" customHeight="1">
      <c r="A397" s="15" t="s">
        <v>399</v>
      </c>
      <c r="B397" s="74">
        <v>1</v>
      </c>
      <c r="C397" s="74">
        <v>1</v>
      </c>
      <c r="D397" s="74">
        <f>C397-B397</f>
        <v>0</v>
      </c>
      <c r="E397" s="149">
        <f>C397/B397</f>
        <v>1</v>
      </c>
      <c r="F397" s="6">
        <v>8000</v>
      </c>
      <c r="G397" s="6">
        <v>8000</v>
      </c>
      <c r="H397" s="149">
        <f t="shared" si="42"/>
        <v>1</v>
      </c>
      <c r="I397" s="6"/>
      <c r="J397" s="6"/>
    </row>
    <row r="398" spans="1:10" ht="51">
      <c r="A398" s="15" t="s">
        <v>9</v>
      </c>
      <c r="B398" s="3">
        <v>14</v>
      </c>
      <c r="C398" s="3">
        <v>14</v>
      </c>
      <c r="D398" s="74">
        <f aca="true" t="shared" si="44" ref="D398:D421">C398-B398</f>
        <v>0</v>
      </c>
      <c r="E398" s="149">
        <f aca="true" t="shared" si="45" ref="E398:E421">C398/B398</f>
        <v>1</v>
      </c>
      <c r="F398" s="6">
        <v>30000</v>
      </c>
      <c r="G398" s="6">
        <v>30000</v>
      </c>
      <c r="H398" s="149">
        <f t="shared" si="42"/>
        <v>1</v>
      </c>
      <c r="I398" s="6"/>
      <c r="J398" s="6"/>
    </row>
    <row r="399" spans="1:10" ht="39.75" customHeight="1">
      <c r="A399" s="15" t="s">
        <v>10</v>
      </c>
      <c r="B399" s="3">
        <v>1</v>
      </c>
      <c r="C399" s="3">
        <v>1</v>
      </c>
      <c r="D399" s="74">
        <f t="shared" si="44"/>
        <v>0</v>
      </c>
      <c r="E399" s="149">
        <f t="shared" si="45"/>
        <v>1</v>
      </c>
      <c r="F399" s="6">
        <v>1500</v>
      </c>
      <c r="G399" s="6">
        <v>1500</v>
      </c>
      <c r="H399" s="149">
        <f t="shared" si="42"/>
        <v>1</v>
      </c>
      <c r="I399" s="6"/>
      <c r="J399" s="6"/>
    </row>
    <row r="400" spans="1:10" ht="76.5">
      <c r="A400" s="15" t="s">
        <v>15</v>
      </c>
      <c r="B400" s="74">
        <v>1</v>
      </c>
      <c r="C400" s="74">
        <v>1</v>
      </c>
      <c r="D400" s="74">
        <f t="shared" si="44"/>
        <v>0</v>
      </c>
      <c r="E400" s="149">
        <f t="shared" si="45"/>
        <v>1</v>
      </c>
      <c r="F400" s="6">
        <v>26000</v>
      </c>
      <c r="G400" s="6">
        <v>26000</v>
      </c>
      <c r="H400" s="149">
        <f t="shared" si="42"/>
        <v>1</v>
      </c>
      <c r="I400" s="6"/>
      <c r="J400" s="6"/>
    </row>
    <row r="401" spans="1:10" ht="12.75">
      <c r="A401" s="14" t="s">
        <v>394</v>
      </c>
      <c r="B401" s="3">
        <v>60</v>
      </c>
      <c r="C401" s="3">
        <v>60</v>
      </c>
      <c r="D401" s="74">
        <f t="shared" si="44"/>
        <v>0</v>
      </c>
      <c r="E401" s="149">
        <f t="shared" si="45"/>
        <v>1</v>
      </c>
      <c r="F401" s="6">
        <v>8400</v>
      </c>
      <c r="G401" s="6">
        <v>8400</v>
      </c>
      <c r="H401" s="149">
        <f t="shared" si="42"/>
        <v>1</v>
      </c>
      <c r="I401" s="6"/>
      <c r="J401" s="6"/>
    </row>
    <row r="402" spans="1:10" ht="12.75">
      <c r="A402" s="14" t="s">
        <v>11</v>
      </c>
      <c r="B402" s="3">
        <v>64</v>
      </c>
      <c r="C402" s="3">
        <v>64</v>
      </c>
      <c r="D402" s="74">
        <f t="shared" si="44"/>
        <v>0</v>
      </c>
      <c r="E402" s="149">
        <f t="shared" si="45"/>
        <v>1</v>
      </c>
      <c r="F402" s="6">
        <v>8400</v>
      </c>
      <c r="G402" s="6">
        <v>8400</v>
      </c>
      <c r="H402" s="149">
        <f t="shared" si="42"/>
        <v>1</v>
      </c>
      <c r="I402" s="6"/>
      <c r="J402" s="6"/>
    </row>
    <row r="403" spans="1:10" ht="25.5">
      <c r="A403" s="14" t="s">
        <v>12</v>
      </c>
      <c r="B403" s="3">
        <v>5</v>
      </c>
      <c r="C403" s="3">
        <v>5</v>
      </c>
      <c r="D403" s="74">
        <f t="shared" si="44"/>
        <v>0</v>
      </c>
      <c r="E403" s="149">
        <f t="shared" si="45"/>
        <v>1</v>
      </c>
      <c r="F403" s="6">
        <v>3000</v>
      </c>
      <c r="G403" s="6">
        <v>3000</v>
      </c>
      <c r="H403" s="149">
        <f t="shared" si="42"/>
        <v>1</v>
      </c>
      <c r="I403" s="6"/>
      <c r="J403" s="6"/>
    </row>
    <row r="404" spans="1:10" ht="12.75">
      <c r="A404" s="14" t="s">
        <v>13</v>
      </c>
      <c r="B404" s="3">
        <v>59</v>
      </c>
      <c r="C404" s="3">
        <v>59</v>
      </c>
      <c r="D404" s="74">
        <f t="shared" si="44"/>
        <v>0</v>
      </c>
      <c r="E404" s="149">
        <f t="shared" si="45"/>
        <v>1</v>
      </c>
      <c r="F404" s="6">
        <v>1900</v>
      </c>
      <c r="G404" s="6">
        <v>1900</v>
      </c>
      <c r="H404" s="149">
        <f t="shared" si="42"/>
        <v>1</v>
      </c>
      <c r="I404" s="6"/>
      <c r="J404" s="6"/>
    </row>
    <row r="405" spans="1:10" ht="51.75" customHeight="1">
      <c r="A405" s="15" t="s">
        <v>515</v>
      </c>
      <c r="B405" s="74">
        <v>2</v>
      </c>
      <c r="C405" s="74">
        <v>2</v>
      </c>
      <c r="D405" s="74">
        <f t="shared" si="44"/>
        <v>0</v>
      </c>
      <c r="E405" s="149">
        <f t="shared" si="45"/>
        <v>1</v>
      </c>
      <c r="F405" s="6">
        <v>2100</v>
      </c>
      <c r="G405" s="72">
        <v>836.9</v>
      </c>
      <c r="H405" s="149">
        <f t="shared" si="42"/>
        <v>0.3985238095238095</v>
      </c>
      <c r="I405" s="73"/>
      <c r="J405" s="150" t="s">
        <v>70</v>
      </c>
    </row>
    <row r="406" spans="1:10" ht="68.25" customHeight="1">
      <c r="A406" s="15" t="s">
        <v>516</v>
      </c>
      <c r="B406" s="74">
        <v>2</v>
      </c>
      <c r="C406" s="74">
        <v>0</v>
      </c>
      <c r="D406" s="74">
        <f t="shared" si="44"/>
        <v>-2</v>
      </c>
      <c r="E406" s="149">
        <f t="shared" si="45"/>
        <v>0</v>
      </c>
      <c r="F406" s="6">
        <v>10000</v>
      </c>
      <c r="G406" s="6">
        <v>0</v>
      </c>
      <c r="H406" s="149">
        <f t="shared" si="42"/>
        <v>0</v>
      </c>
      <c r="I406" s="73"/>
      <c r="J406" s="147" t="s">
        <v>71</v>
      </c>
    </row>
    <row r="407" spans="1:10" ht="51">
      <c r="A407" s="15" t="s">
        <v>129</v>
      </c>
      <c r="B407" s="74">
        <v>20</v>
      </c>
      <c r="C407" s="74">
        <v>20</v>
      </c>
      <c r="D407" s="74">
        <f t="shared" si="44"/>
        <v>0</v>
      </c>
      <c r="E407" s="149">
        <f t="shared" si="45"/>
        <v>1</v>
      </c>
      <c r="F407" s="6">
        <v>20000</v>
      </c>
      <c r="G407" s="6">
        <v>19996</v>
      </c>
      <c r="H407" s="149">
        <f t="shared" si="42"/>
        <v>0.9998</v>
      </c>
      <c r="I407" s="6"/>
      <c r="J407" s="6"/>
    </row>
    <row r="408" spans="1:10" ht="25.5">
      <c r="A408" s="15" t="s">
        <v>130</v>
      </c>
      <c r="B408" s="3">
        <v>1</v>
      </c>
      <c r="C408" s="3">
        <v>1</v>
      </c>
      <c r="D408" s="74">
        <f t="shared" si="44"/>
        <v>0</v>
      </c>
      <c r="E408" s="149">
        <f t="shared" si="45"/>
        <v>1</v>
      </c>
      <c r="F408" s="6">
        <v>1083</v>
      </c>
      <c r="G408" s="6">
        <v>1083</v>
      </c>
      <c r="H408" s="149">
        <f t="shared" si="42"/>
        <v>1</v>
      </c>
      <c r="I408" s="6"/>
      <c r="J408" s="6"/>
    </row>
    <row r="409" spans="1:10" ht="65.25" customHeight="1">
      <c r="A409" s="15" t="s">
        <v>131</v>
      </c>
      <c r="B409" s="3">
        <v>1</v>
      </c>
      <c r="C409" s="3">
        <v>1</v>
      </c>
      <c r="D409" s="74">
        <f t="shared" si="44"/>
        <v>0</v>
      </c>
      <c r="E409" s="149">
        <f t="shared" si="45"/>
        <v>1</v>
      </c>
      <c r="F409" s="6">
        <v>4500</v>
      </c>
      <c r="G409" s="6">
        <v>4500</v>
      </c>
      <c r="H409" s="149">
        <f t="shared" si="42"/>
        <v>1</v>
      </c>
      <c r="I409" s="6"/>
      <c r="J409" s="6"/>
    </row>
    <row r="410" spans="1:10" ht="91.5" customHeight="1">
      <c r="A410" s="15" t="s">
        <v>57</v>
      </c>
      <c r="B410" s="3">
        <v>1</v>
      </c>
      <c r="C410" s="3">
        <v>1</v>
      </c>
      <c r="D410" s="74">
        <f t="shared" si="44"/>
        <v>0</v>
      </c>
      <c r="E410" s="149">
        <f t="shared" si="45"/>
        <v>1</v>
      </c>
      <c r="F410" s="6">
        <v>30000</v>
      </c>
      <c r="G410" s="6">
        <v>30000</v>
      </c>
      <c r="H410" s="149">
        <f t="shared" si="42"/>
        <v>1</v>
      </c>
      <c r="I410" s="6"/>
      <c r="J410" s="6"/>
    </row>
    <row r="411" spans="1:10" ht="76.5">
      <c r="A411" s="15" t="s">
        <v>132</v>
      </c>
      <c r="B411" s="3">
        <v>2</v>
      </c>
      <c r="C411" s="3">
        <v>2</v>
      </c>
      <c r="D411" s="74">
        <f t="shared" si="44"/>
        <v>0</v>
      </c>
      <c r="E411" s="149">
        <f t="shared" si="45"/>
        <v>1</v>
      </c>
      <c r="F411" s="6">
        <v>10000</v>
      </c>
      <c r="G411" s="6">
        <v>10000</v>
      </c>
      <c r="H411" s="149">
        <f t="shared" si="42"/>
        <v>1</v>
      </c>
      <c r="I411" s="6"/>
      <c r="J411" s="6"/>
    </row>
    <row r="412" spans="1:10" ht="140.25">
      <c r="A412" s="15" t="s">
        <v>50</v>
      </c>
      <c r="B412" s="3">
        <v>1</v>
      </c>
      <c r="C412" s="3">
        <v>1</v>
      </c>
      <c r="D412" s="74">
        <f t="shared" si="44"/>
        <v>0</v>
      </c>
      <c r="E412" s="149">
        <f t="shared" si="45"/>
        <v>1</v>
      </c>
      <c r="F412" s="6">
        <v>7000</v>
      </c>
      <c r="G412" s="6">
        <v>7000</v>
      </c>
      <c r="H412" s="149">
        <f t="shared" si="42"/>
        <v>1</v>
      </c>
      <c r="I412" s="6"/>
      <c r="J412" s="6"/>
    </row>
    <row r="413" spans="1:10" ht="51" customHeight="1">
      <c r="A413" s="15" t="s">
        <v>124</v>
      </c>
      <c r="B413" s="3">
        <v>1</v>
      </c>
      <c r="C413" s="3">
        <v>1</v>
      </c>
      <c r="D413" s="74">
        <f t="shared" si="44"/>
        <v>0</v>
      </c>
      <c r="E413" s="149">
        <f t="shared" si="45"/>
        <v>1</v>
      </c>
      <c r="F413" s="6">
        <v>9000</v>
      </c>
      <c r="G413" s="6">
        <v>9000</v>
      </c>
      <c r="H413" s="149">
        <f t="shared" si="42"/>
        <v>1</v>
      </c>
      <c r="I413" s="6"/>
      <c r="J413" s="6"/>
    </row>
    <row r="414" spans="1:10" ht="89.25">
      <c r="A414" s="15" t="s">
        <v>312</v>
      </c>
      <c r="B414" s="74">
        <v>10</v>
      </c>
      <c r="C414" s="74">
        <v>10</v>
      </c>
      <c r="D414" s="74">
        <f t="shared" si="44"/>
        <v>0</v>
      </c>
      <c r="E414" s="149">
        <f t="shared" si="45"/>
        <v>1</v>
      </c>
      <c r="F414" s="6">
        <v>29100</v>
      </c>
      <c r="G414" s="6">
        <v>29100</v>
      </c>
      <c r="H414" s="149">
        <f t="shared" si="42"/>
        <v>1</v>
      </c>
      <c r="I414" s="6"/>
      <c r="J414" s="6"/>
    </row>
    <row r="415" spans="1:10" ht="38.25">
      <c r="A415" s="15" t="s">
        <v>142</v>
      </c>
      <c r="B415" s="3">
        <v>15</v>
      </c>
      <c r="C415" s="3">
        <v>15</v>
      </c>
      <c r="D415" s="74">
        <f t="shared" si="44"/>
        <v>0</v>
      </c>
      <c r="E415" s="149">
        <f t="shared" si="45"/>
        <v>1</v>
      </c>
      <c r="F415" s="6">
        <v>2250</v>
      </c>
      <c r="G415" s="6">
        <v>2250</v>
      </c>
      <c r="H415" s="149">
        <f t="shared" si="42"/>
        <v>1</v>
      </c>
      <c r="I415" s="6"/>
      <c r="J415" s="6"/>
    </row>
    <row r="416" spans="1:10" ht="51">
      <c r="A416" s="15" t="s">
        <v>395</v>
      </c>
      <c r="B416" s="3">
        <v>30</v>
      </c>
      <c r="C416" s="3">
        <v>30</v>
      </c>
      <c r="D416" s="74">
        <f t="shared" si="44"/>
        <v>0</v>
      </c>
      <c r="E416" s="149">
        <f t="shared" si="45"/>
        <v>1</v>
      </c>
      <c r="F416" s="6">
        <v>66000</v>
      </c>
      <c r="G416" s="6">
        <v>66000</v>
      </c>
      <c r="H416" s="149">
        <f t="shared" si="42"/>
        <v>1</v>
      </c>
      <c r="I416" s="6"/>
      <c r="J416" s="6"/>
    </row>
    <row r="417" spans="1:10" ht="75.75" customHeight="1">
      <c r="A417" s="15" t="s">
        <v>6</v>
      </c>
      <c r="B417" s="3">
        <v>15</v>
      </c>
      <c r="C417" s="3">
        <v>15</v>
      </c>
      <c r="D417" s="74">
        <f t="shared" si="44"/>
        <v>0</v>
      </c>
      <c r="E417" s="149">
        <f t="shared" si="45"/>
        <v>1</v>
      </c>
      <c r="F417" s="6">
        <v>10000</v>
      </c>
      <c r="G417" s="6">
        <v>10000</v>
      </c>
      <c r="H417" s="149">
        <f t="shared" si="42"/>
        <v>1</v>
      </c>
      <c r="I417" s="6"/>
      <c r="J417" s="6"/>
    </row>
    <row r="418" spans="1:10" ht="76.5">
      <c r="A418" s="15" t="s">
        <v>400</v>
      </c>
      <c r="B418" s="3">
        <v>40</v>
      </c>
      <c r="C418" s="3">
        <v>40</v>
      </c>
      <c r="D418" s="74">
        <f t="shared" si="44"/>
        <v>0</v>
      </c>
      <c r="E418" s="149">
        <f t="shared" si="45"/>
        <v>1</v>
      </c>
      <c r="F418" s="6">
        <v>100000</v>
      </c>
      <c r="G418" s="6">
        <v>100000</v>
      </c>
      <c r="H418" s="149">
        <f t="shared" si="42"/>
        <v>1</v>
      </c>
      <c r="I418" s="6"/>
      <c r="J418" s="6"/>
    </row>
    <row r="419" spans="1:10" ht="63.75">
      <c r="A419" s="15" t="s">
        <v>401</v>
      </c>
      <c r="B419" s="3">
        <v>53</v>
      </c>
      <c r="C419" s="3">
        <v>53</v>
      </c>
      <c r="D419" s="74">
        <f t="shared" si="44"/>
        <v>0</v>
      </c>
      <c r="E419" s="149">
        <f t="shared" si="45"/>
        <v>1</v>
      </c>
      <c r="F419" s="6">
        <v>79500</v>
      </c>
      <c r="G419" s="6">
        <v>79500</v>
      </c>
      <c r="H419" s="149">
        <f t="shared" si="42"/>
        <v>1</v>
      </c>
      <c r="I419" s="6"/>
      <c r="J419" s="6"/>
    </row>
    <row r="420" spans="1:10" ht="25.5">
      <c r="A420" s="15" t="s">
        <v>402</v>
      </c>
      <c r="B420" s="3">
        <v>146</v>
      </c>
      <c r="C420" s="3">
        <v>146</v>
      </c>
      <c r="D420" s="74">
        <f t="shared" si="44"/>
        <v>0</v>
      </c>
      <c r="E420" s="149">
        <f t="shared" si="45"/>
        <v>1</v>
      </c>
      <c r="F420" s="6">
        <v>48000</v>
      </c>
      <c r="G420" s="6">
        <v>48000</v>
      </c>
      <c r="H420" s="149">
        <f t="shared" si="42"/>
        <v>1</v>
      </c>
      <c r="I420" s="6"/>
      <c r="J420" s="6"/>
    </row>
    <row r="421" spans="1:10" ht="63.75">
      <c r="A421" s="15" t="s">
        <v>403</v>
      </c>
      <c r="B421" s="3">
        <v>14</v>
      </c>
      <c r="C421" s="3">
        <v>14</v>
      </c>
      <c r="D421" s="74">
        <f t="shared" si="44"/>
        <v>0</v>
      </c>
      <c r="E421" s="149">
        <f t="shared" si="45"/>
        <v>1</v>
      </c>
      <c r="F421" s="6">
        <v>10500</v>
      </c>
      <c r="G421" s="6">
        <v>10500</v>
      </c>
      <c r="H421" s="149">
        <f t="shared" si="42"/>
        <v>1</v>
      </c>
      <c r="I421" s="6"/>
      <c r="J421" s="6"/>
    </row>
    <row r="422" spans="1:10" ht="12.75">
      <c r="A422" s="45" t="s">
        <v>485</v>
      </c>
      <c r="B422" s="6"/>
      <c r="C422" s="6"/>
      <c r="D422" s="6"/>
      <c r="E422" s="52"/>
      <c r="F422" s="6"/>
      <c r="G422" s="6"/>
      <c r="H422" s="6"/>
      <c r="I422" s="6"/>
      <c r="J422" s="6"/>
    </row>
    <row r="423" spans="1:10" ht="25.5" customHeight="1">
      <c r="A423" s="15" t="s">
        <v>247</v>
      </c>
      <c r="B423" s="6"/>
      <c r="C423" s="6"/>
      <c r="D423" s="6"/>
      <c r="E423" s="52"/>
      <c r="F423" s="6">
        <v>1190</v>
      </c>
      <c r="G423" s="6">
        <v>1190</v>
      </c>
      <c r="H423" s="58">
        <f>G423/F423</f>
        <v>1</v>
      </c>
      <c r="I423" s="6"/>
      <c r="J423" s="6"/>
    </row>
    <row r="424" spans="1:10" ht="51">
      <c r="A424" s="15" t="s">
        <v>248</v>
      </c>
      <c r="B424" s="6"/>
      <c r="C424" s="6"/>
      <c r="D424" s="6"/>
      <c r="E424" s="52"/>
      <c r="F424" s="6">
        <v>15380</v>
      </c>
      <c r="G424" s="6">
        <v>15380</v>
      </c>
      <c r="H424" s="58">
        <f aca="true" t="shared" si="46" ref="H424:H431">G424/F424</f>
        <v>1</v>
      </c>
      <c r="I424" s="6"/>
      <c r="J424" s="6"/>
    </row>
    <row r="425" spans="1:10" ht="63.75">
      <c r="A425" s="15" t="s">
        <v>206</v>
      </c>
      <c r="B425" s="6"/>
      <c r="C425" s="6"/>
      <c r="D425" s="6"/>
      <c r="E425" s="52"/>
      <c r="F425" s="6">
        <v>5300</v>
      </c>
      <c r="G425" s="6">
        <v>5300</v>
      </c>
      <c r="H425" s="58">
        <f t="shared" si="46"/>
        <v>1</v>
      </c>
      <c r="I425" s="6"/>
      <c r="J425" s="6"/>
    </row>
    <row r="426" spans="1:10" ht="26.25" customHeight="1">
      <c r="A426" s="15" t="s">
        <v>490</v>
      </c>
      <c r="B426" s="6"/>
      <c r="C426" s="6"/>
      <c r="D426" s="6"/>
      <c r="E426" s="52"/>
      <c r="F426" s="6">
        <v>15600</v>
      </c>
      <c r="G426" s="6">
        <v>15600</v>
      </c>
      <c r="H426" s="58">
        <f t="shared" si="46"/>
        <v>1</v>
      </c>
      <c r="I426" s="6"/>
      <c r="J426" s="6"/>
    </row>
    <row r="427" spans="1:10" ht="40.5" customHeight="1">
      <c r="A427" s="15" t="s">
        <v>273</v>
      </c>
      <c r="B427" s="6"/>
      <c r="C427" s="6"/>
      <c r="D427" s="6"/>
      <c r="E427" s="52"/>
      <c r="F427" s="6">
        <v>14750</v>
      </c>
      <c r="G427" s="6">
        <v>14750</v>
      </c>
      <c r="H427" s="58">
        <f t="shared" si="46"/>
        <v>1</v>
      </c>
      <c r="I427" s="6"/>
      <c r="J427" s="6"/>
    </row>
    <row r="428" spans="1:10" ht="51">
      <c r="A428" s="15" t="s">
        <v>274</v>
      </c>
      <c r="B428" s="6"/>
      <c r="C428" s="6"/>
      <c r="D428" s="6"/>
      <c r="E428" s="52"/>
      <c r="F428" s="6">
        <v>11200</v>
      </c>
      <c r="G428" s="6">
        <v>11200</v>
      </c>
      <c r="H428" s="58">
        <f t="shared" si="46"/>
        <v>1</v>
      </c>
      <c r="I428" s="6"/>
      <c r="J428" s="6"/>
    </row>
    <row r="429" spans="1:10" ht="38.25">
      <c r="A429" s="15" t="s">
        <v>28</v>
      </c>
      <c r="B429" s="6"/>
      <c r="C429" s="6"/>
      <c r="D429" s="6"/>
      <c r="E429" s="52"/>
      <c r="F429" s="6">
        <v>64680</v>
      </c>
      <c r="G429" s="6">
        <v>64680</v>
      </c>
      <c r="H429" s="58">
        <f t="shared" si="46"/>
        <v>1</v>
      </c>
      <c r="I429" s="6"/>
      <c r="J429" s="6"/>
    </row>
    <row r="430" spans="1:10" ht="76.5">
      <c r="A430" s="15" t="s">
        <v>29</v>
      </c>
      <c r="B430" s="6"/>
      <c r="C430" s="6"/>
      <c r="D430" s="6"/>
      <c r="E430" s="52"/>
      <c r="F430" s="6">
        <v>25000</v>
      </c>
      <c r="G430" s="6">
        <v>25000</v>
      </c>
      <c r="H430" s="58">
        <f t="shared" si="46"/>
        <v>1</v>
      </c>
      <c r="I430" s="6"/>
      <c r="J430" s="6"/>
    </row>
    <row r="431" spans="1:10" ht="78" customHeight="1">
      <c r="A431" s="15" t="s">
        <v>7</v>
      </c>
      <c r="B431" s="6"/>
      <c r="C431" s="6"/>
      <c r="D431" s="6"/>
      <c r="E431" s="52"/>
      <c r="F431" s="6">
        <v>22000</v>
      </c>
      <c r="G431" s="6">
        <v>21193.37</v>
      </c>
      <c r="H431" s="58">
        <f t="shared" si="46"/>
        <v>0.9633349999999999</v>
      </c>
      <c r="I431" s="6"/>
      <c r="J431" s="86" t="s">
        <v>193</v>
      </c>
    </row>
    <row r="432" spans="1:10" ht="63.75">
      <c r="A432" s="2" t="s">
        <v>194</v>
      </c>
      <c r="B432" s="6">
        <v>55</v>
      </c>
      <c r="C432" s="6">
        <v>92</v>
      </c>
      <c r="D432" s="6">
        <f>C432-B432</f>
        <v>37</v>
      </c>
      <c r="E432" s="58">
        <f>C432/B432</f>
        <v>1.6727272727272726</v>
      </c>
      <c r="F432" s="82"/>
      <c r="G432" s="82"/>
      <c r="H432" s="81"/>
      <c r="I432" s="81"/>
      <c r="J432" s="86" t="s">
        <v>195</v>
      </c>
    </row>
    <row r="433" spans="1:10" ht="25.5">
      <c r="A433" s="55" t="s">
        <v>107</v>
      </c>
      <c r="B433" s="13"/>
      <c r="C433" s="13"/>
      <c r="D433" s="13"/>
      <c r="E433" s="52"/>
      <c r="F433" s="71">
        <f>F434/F506</f>
        <v>0.036145227177846205</v>
      </c>
      <c r="G433" s="71">
        <f>G434/G506</f>
        <v>0.03715996607843142</v>
      </c>
      <c r="H433" s="6"/>
      <c r="I433" s="6"/>
      <c r="J433" s="6"/>
    </row>
    <row r="434" spans="1:10" ht="12.75">
      <c r="A434" s="9" t="s">
        <v>185</v>
      </c>
      <c r="B434" s="10">
        <f>SUM(B380:B432)</f>
        <v>2979</v>
      </c>
      <c r="C434" s="10">
        <f>SUM(C380:C432)</f>
        <v>3012</v>
      </c>
      <c r="D434" s="10">
        <f>SUM(D380:D432)</f>
        <v>33</v>
      </c>
      <c r="E434" s="69">
        <f>C434/B434</f>
        <v>1.0110775427995973</v>
      </c>
      <c r="F434" s="10">
        <f>SUM(F380:F431)</f>
        <v>4785096</v>
      </c>
      <c r="G434" s="10">
        <f>SUM(G380:G431)</f>
        <v>4595290.39</v>
      </c>
      <c r="H434" s="69">
        <f>G434/F434</f>
        <v>0.9603340016584828</v>
      </c>
      <c r="I434" s="69">
        <f>E434/H434</f>
        <v>1.0528394715312392</v>
      </c>
      <c r="J434" s="10"/>
    </row>
    <row r="435" spans="1:10" ht="12.75">
      <c r="A435" s="201" t="s">
        <v>147</v>
      </c>
      <c r="B435" s="190"/>
      <c r="C435" s="190"/>
      <c r="D435" s="190"/>
      <c r="E435" s="190"/>
      <c r="F435" s="190"/>
      <c r="G435" s="190"/>
      <c r="H435" s="190"/>
      <c r="I435" s="190"/>
      <c r="J435" s="191"/>
    </row>
    <row r="436" spans="1:10" ht="12.75">
      <c r="A436" s="28" t="s">
        <v>485</v>
      </c>
      <c r="B436" s="27"/>
      <c r="C436" s="27"/>
      <c r="D436" s="27"/>
      <c r="E436" s="52"/>
      <c r="F436" s="27"/>
      <c r="G436" s="27"/>
      <c r="H436" s="27"/>
      <c r="I436" s="27"/>
      <c r="J436" s="27"/>
    </row>
    <row r="437" spans="1:10" ht="12.75" customHeight="1">
      <c r="A437" s="4" t="s">
        <v>30</v>
      </c>
      <c r="B437" s="3"/>
      <c r="C437" s="3"/>
      <c r="D437" s="3"/>
      <c r="E437" s="52"/>
      <c r="F437" s="3"/>
      <c r="G437" s="3"/>
      <c r="H437" s="3"/>
      <c r="I437" s="3"/>
      <c r="J437" s="3"/>
    </row>
    <row r="438" spans="1:10" ht="25.5">
      <c r="A438" s="15" t="s">
        <v>210</v>
      </c>
      <c r="B438" s="6"/>
      <c r="C438" s="6"/>
      <c r="D438" s="6"/>
      <c r="E438" s="52"/>
      <c r="F438" s="6">
        <v>132500</v>
      </c>
      <c r="G438" s="6">
        <v>132499.92</v>
      </c>
      <c r="H438" s="58">
        <f>G438/F438</f>
        <v>0.9999993962264152</v>
      </c>
      <c r="I438" s="6"/>
      <c r="J438" s="6"/>
    </row>
    <row r="439" spans="1:10" ht="102">
      <c r="A439" s="15" t="s">
        <v>211</v>
      </c>
      <c r="B439" s="6"/>
      <c r="C439" s="6"/>
      <c r="D439" s="6"/>
      <c r="E439" s="52"/>
      <c r="F439" s="6">
        <v>88620</v>
      </c>
      <c r="G439" s="6">
        <v>88619.85</v>
      </c>
      <c r="H439" s="58">
        <f>G439/F439</f>
        <v>0.999998307379824</v>
      </c>
      <c r="I439" s="6"/>
      <c r="J439" s="6"/>
    </row>
    <row r="440" spans="1:10" ht="51">
      <c r="A440" s="15" t="s">
        <v>212</v>
      </c>
      <c r="B440" s="6"/>
      <c r="C440" s="6"/>
      <c r="D440" s="6"/>
      <c r="E440" s="52"/>
      <c r="F440" s="6">
        <v>65600</v>
      </c>
      <c r="G440" s="6">
        <v>65600</v>
      </c>
      <c r="H440" s="58">
        <f>G440/F440</f>
        <v>1</v>
      </c>
      <c r="I440" s="6"/>
      <c r="J440" s="6"/>
    </row>
    <row r="441" spans="1:10" ht="12.75">
      <c r="A441" s="3" t="s">
        <v>31</v>
      </c>
      <c r="B441" s="3"/>
      <c r="C441" s="3"/>
      <c r="D441" s="3"/>
      <c r="E441" s="52"/>
      <c r="F441" s="3"/>
      <c r="G441" s="6"/>
      <c r="H441" s="58"/>
      <c r="I441" s="3"/>
      <c r="J441" s="3"/>
    </row>
    <row r="442" spans="1:10" ht="38.25">
      <c r="A442" s="15" t="s">
        <v>213</v>
      </c>
      <c r="B442" s="6"/>
      <c r="C442" s="6"/>
      <c r="D442" s="6"/>
      <c r="E442" s="52"/>
      <c r="F442" s="6">
        <v>88280</v>
      </c>
      <c r="G442" s="6">
        <v>88280</v>
      </c>
      <c r="H442" s="58">
        <f>G442/F442</f>
        <v>1</v>
      </c>
      <c r="I442" s="6"/>
      <c r="J442" s="6"/>
    </row>
    <row r="443" spans="1:10" ht="38.25">
      <c r="A443" s="15" t="s">
        <v>60</v>
      </c>
      <c r="B443" s="6"/>
      <c r="C443" s="6"/>
      <c r="D443" s="6"/>
      <c r="E443" s="52"/>
      <c r="F443" s="6">
        <v>149800</v>
      </c>
      <c r="G443" s="6">
        <v>149800</v>
      </c>
      <c r="H443" s="58">
        <f>G443/F442</f>
        <v>1.6968735840507476</v>
      </c>
      <c r="I443" s="6"/>
      <c r="J443" s="6"/>
    </row>
    <row r="444" spans="1:10" ht="25.5">
      <c r="A444" s="15" t="s">
        <v>214</v>
      </c>
      <c r="B444" s="6"/>
      <c r="C444" s="6"/>
      <c r="D444" s="6"/>
      <c r="E444" s="52"/>
      <c r="F444" s="6">
        <v>26700</v>
      </c>
      <c r="G444" s="6">
        <v>26700</v>
      </c>
      <c r="H444" s="58">
        <f>G444/F443</f>
        <v>0.17823765020026702</v>
      </c>
      <c r="I444" s="6"/>
      <c r="J444" s="6"/>
    </row>
    <row r="445" spans="1:10" ht="38.25">
      <c r="A445" s="35" t="s">
        <v>476</v>
      </c>
      <c r="B445" s="57">
        <v>3300</v>
      </c>
      <c r="C445" s="57">
        <v>3400</v>
      </c>
      <c r="D445" s="57">
        <f>C445-B445</f>
        <v>100</v>
      </c>
      <c r="E445" s="58">
        <f>C445/B445</f>
        <v>1.0303030303030303</v>
      </c>
      <c r="F445" s="84"/>
      <c r="G445" s="84"/>
      <c r="H445" s="80"/>
      <c r="I445" s="83"/>
      <c r="J445" s="86" t="s">
        <v>475</v>
      </c>
    </row>
    <row r="446" spans="1:10" ht="14.25" customHeight="1">
      <c r="A446" s="44" t="s">
        <v>507</v>
      </c>
      <c r="B446" s="6"/>
      <c r="C446" s="6"/>
      <c r="D446" s="6"/>
      <c r="E446" s="52"/>
      <c r="F446" s="6"/>
      <c r="G446" s="6"/>
      <c r="H446" s="6"/>
      <c r="I446" s="6"/>
      <c r="J446" s="6"/>
    </row>
    <row r="447" spans="1:10" ht="12.75" customHeight="1">
      <c r="A447" s="14" t="s">
        <v>215</v>
      </c>
      <c r="B447" s="5"/>
      <c r="C447" s="5"/>
      <c r="D447" s="5"/>
      <c r="E447" s="52"/>
      <c r="F447" s="5"/>
      <c r="G447" s="5"/>
      <c r="H447" s="5"/>
      <c r="I447" s="5"/>
      <c r="J447" s="5"/>
    </row>
    <row r="448" spans="1:10" ht="38.25">
      <c r="A448" s="34" t="s">
        <v>256</v>
      </c>
      <c r="B448" s="57">
        <v>160</v>
      </c>
      <c r="C448" s="57">
        <v>160</v>
      </c>
      <c r="D448" s="57">
        <f>C448-B448</f>
        <v>0</v>
      </c>
      <c r="E448" s="58">
        <f>C448/B448</f>
        <v>1</v>
      </c>
      <c r="F448" s="6">
        <v>133172</v>
      </c>
      <c r="G448" s="6">
        <v>133172</v>
      </c>
      <c r="H448" s="58">
        <f>G448/F448</f>
        <v>1</v>
      </c>
      <c r="I448" s="6"/>
      <c r="J448" s="6"/>
    </row>
    <row r="449" spans="1:10" ht="51">
      <c r="A449" s="34" t="s">
        <v>257</v>
      </c>
      <c r="B449" s="57">
        <v>23</v>
      </c>
      <c r="C449" s="57">
        <v>23</v>
      </c>
      <c r="D449" s="57">
        <f>C449-B449</f>
        <v>0</v>
      </c>
      <c r="E449" s="58">
        <f>C449/B449</f>
        <v>1</v>
      </c>
      <c r="F449" s="6">
        <v>108006</v>
      </c>
      <c r="G449" s="22">
        <v>108005.73</v>
      </c>
      <c r="H449" s="58">
        <f>G449/F449</f>
        <v>0.9999975001388811</v>
      </c>
      <c r="I449" s="6"/>
      <c r="J449" s="6"/>
    </row>
    <row r="450" spans="1:10" ht="25.5">
      <c r="A450" s="5" t="s">
        <v>214</v>
      </c>
      <c r="B450" s="60"/>
      <c r="C450" s="60"/>
      <c r="D450" s="60"/>
      <c r="E450" s="61"/>
      <c r="F450" s="6"/>
      <c r="G450" s="6"/>
      <c r="H450" s="58"/>
      <c r="I450" s="6"/>
      <c r="J450" s="6"/>
    </row>
    <row r="451" spans="1:10" ht="38.25">
      <c r="A451" s="34" t="s">
        <v>379</v>
      </c>
      <c r="B451" s="57">
        <v>140</v>
      </c>
      <c r="C451" s="57">
        <v>140</v>
      </c>
      <c r="D451" s="57">
        <f>C451-B451</f>
        <v>0</v>
      </c>
      <c r="E451" s="58">
        <f>C451/B451</f>
        <v>1</v>
      </c>
      <c r="F451" s="6">
        <v>160340</v>
      </c>
      <c r="G451" s="6">
        <v>160340</v>
      </c>
      <c r="H451" s="58">
        <f>G451/F451</f>
        <v>1</v>
      </c>
      <c r="I451" s="6"/>
      <c r="J451" s="6"/>
    </row>
    <row r="452" spans="1:10" ht="63.75">
      <c r="A452" s="34" t="s">
        <v>380</v>
      </c>
      <c r="B452" s="57">
        <v>12</v>
      </c>
      <c r="C452" s="57">
        <v>12</v>
      </c>
      <c r="D452" s="57">
        <f>C452-B452</f>
        <v>0</v>
      </c>
      <c r="E452" s="58">
        <f>C452/B452</f>
        <v>1</v>
      </c>
      <c r="F452" s="6">
        <v>119438</v>
      </c>
      <c r="G452" s="6">
        <v>119438</v>
      </c>
      <c r="H452" s="58">
        <f>G452/F452</f>
        <v>1</v>
      </c>
      <c r="I452" s="6"/>
      <c r="J452" s="6"/>
    </row>
    <row r="453" spans="1:10" ht="25.5">
      <c r="A453" s="55" t="s">
        <v>107</v>
      </c>
      <c r="B453" s="13"/>
      <c r="C453" s="13"/>
      <c r="D453" s="13"/>
      <c r="E453" s="52"/>
      <c r="F453" s="71">
        <f>F454/F506</f>
        <v>0.00810102153817692</v>
      </c>
      <c r="G453" s="71">
        <f>G454/G506</f>
        <v>0.008672446487245218</v>
      </c>
      <c r="H453" s="6"/>
      <c r="I453" s="6"/>
      <c r="J453" s="6"/>
    </row>
    <row r="454" spans="1:10" ht="12.75">
      <c r="A454" s="9" t="s">
        <v>186</v>
      </c>
      <c r="B454" s="10">
        <f>SUM(B437:B452)</f>
        <v>3635</v>
      </c>
      <c r="C454" s="10">
        <f>SUM(C437:C452)</f>
        <v>3735</v>
      </c>
      <c r="D454" s="10">
        <f>C454-B454</f>
        <v>100</v>
      </c>
      <c r="E454" s="69">
        <f>C454/B454</f>
        <v>1.0275103163686383</v>
      </c>
      <c r="F454" s="10">
        <f>SUM(F438:F452)</f>
        <v>1072456</v>
      </c>
      <c r="G454" s="10">
        <f>SUM(G438:G452)</f>
        <v>1072455.5</v>
      </c>
      <c r="H454" s="69">
        <f>G454/F454</f>
        <v>0.9999995337804068</v>
      </c>
      <c r="I454" s="69">
        <f>E454/H454</f>
        <v>1.0275107954143032</v>
      </c>
      <c r="J454" s="10"/>
    </row>
    <row r="455" spans="1:10" ht="12.75">
      <c r="A455" s="185" t="s">
        <v>148</v>
      </c>
      <c r="B455" s="190"/>
      <c r="C455" s="190"/>
      <c r="D455" s="190"/>
      <c r="E455" s="190"/>
      <c r="F455" s="190"/>
      <c r="G455" s="190"/>
      <c r="H455" s="190"/>
      <c r="I455" s="190"/>
      <c r="J455" s="191"/>
    </row>
    <row r="456" spans="1:10" ht="45" customHeight="1">
      <c r="A456" s="53" t="s">
        <v>187</v>
      </c>
      <c r="B456" s="57">
        <v>4726</v>
      </c>
      <c r="C456" s="57">
        <v>4679</v>
      </c>
      <c r="D456" s="57">
        <f aca="true" t="shared" si="47" ref="D456:D463">C456-B456</f>
        <v>-47</v>
      </c>
      <c r="E456" s="58">
        <f aca="true" t="shared" si="48" ref="E456:E463">C456/B456</f>
        <v>0.9900550148116801</v>
      </c>
      <c r="F456" s="38">
        <v>9320238</v>
      </c>
      <c r="G456" s="72">
        <v>9227818.12</v>
      </c>
      <c r="H456" s="149">
        <f aca="true" t="shared" si="49" ref="H456:H463">G456/F456</f>
        <v>0.9900839570834993</v>
      </c>
      <c r="I456" s="75"/>
      <c r="J456" s="150" t="s">
        <v>473</v>
      </c>
    </row>
    <row r="457" spans="1:10" ht="63.75">
      <c r="A457" s="15" t="s">
        <v>55</v>
      </c>
      <c r="B457" s="74">
        <v>170</v>
      </c>
      <c r="C457" s="74">
        <v>168</v>
      </c>
      <c r="D457" s="148">
        <f t="shared" si="47"/>
        <v>-2</v>
      </c>
      <c r="E457" s="149">
        <f t="shared" si="48"/>
        <v>0.9882352941176471</v>
      </c>
      <c r="F457" s="6">
        <v>56832</v>
      </c>
      <c r="G457" s="6">
        <v>49996.8</v>
      </c>
      <c r="H457" s="149">
        <f t="shared" si="49"/>
        <v>0.8797297297297297</v>
      </c>
      <c r="I457" s="75"/>
      <c r="J457" s="150" t="s">
        <v>276</v>
      </c>
    </row>
    <row r="458" spans="1:10" ht="78.75">
      <c r="A458" s="14" t="s">
        <v>59</v>
      </c>
      <c r="B458" s="151">
        <f>20000</f>
        <v>20000</v>
      </c>
      <c r="C458" s="151">
        <f>19653</f>
        <v>19653</v>
      </c>
      <c r="D458" s="148">
        <f t="shared" si="47"/>
        <v>-347</v>
      </c>
      <c r="E458" s="149">
        <f t="shared" si="48"/>
        <v>0.98265</v>
      </c>
      <c r="F458" s="6">
        <v>250000</v>
      </c>
      <c r="G458" s="6">
        <v>219913</v>
      </c>
      <c r="H458" s="149">
        <f t="shared" si="49"/>
        <v>0.879652</v>
      </c>
      <c r="I458" s="75"/>
      <c r="J458" s="150" t="s">
        <v>277</v>
      </c>
    </row>
    <row r="459" spans="1:10" ht="45">
      <c r="A459" s="15" t="s">
        <v>250</v>
      </c>
      <c r="B459" s="3">
        <v>207</v>
      </c>
      <c r="C459" s="3">
        <v>194</v>
      </c>
      <c r="D459" s="148">
        <f t="shared" si="47"/>
        <v>-13</v>
      </c>
      <c r="E459" s="149">
        <f t="shared" si="48"/>
        <v>0.9371980676328503</v>
      </c>
      <c r="F459" s="6">
        <v>1019802</v>
      </c>
      <c r="G459" s="72">
        <v>952993.8</v>
      </c>
      <c r="H459" s="149">
        <f t="shared" si="49"/>
        <v>0.9344890478739991</v>
      </c>
      <c r="I459" s="75"/>
      <c r="J459" s="150" t="s">
        <v>473</v>
      </c>
    </row>
    <row r="460" spans="1:10" ht="38.25">
      <c r="A460" s="14" t="s">
        <v>251</v>
      </c>
      <c r="B460" s="74">
        <v>13</v>
      </c>
      <c r="C460" s="74">
        <v>13</v>
      </c>
      <c r="D460" s="148">
        <f t="shared" si="47"/>
        <v>0</v>
      </c>
      <c r="E460" s="149">
        <f t="shared" si="48"/>
        <v>1</v>
      </c>
      <c r="F460" s="6">
        <v>7800</v>
      </c>
      <c r="G460" s="6">
        <v>7800</v>
      </c>
      <c r="H460" s="149">
        <f t="shared" si="49"/>
        <v>1</v>
      </c>
      <c r="I460" s="6"/>
      <c r="J460" s="6"/>
    </row>
    <row r="461" spans="1:10" ht="63.75">
      <c r="A461" s="15" t="s">
        <v>220</v>
      </c>
      <c r="B461" s="3">
        <v>1</v>
      </c>
      <c r="C461" s="3">
        <v>1</v>
      </c>
      <c r="D461" s="148">
        <f t="shared" si="47"/>
        <v>0</v>
      </c>
      <c r="E461" s="149">
        <f t="shared" si="48"/>
        <v>1</v>
      </c>
      <c r="F461" s="6">
        <v>13862</v>
      </c>
      <c r="G461" s="72">
        <v>13294.79</v>
      </c>
      <c r="H461" s="149">
        <f t="shared" si="49"/>
        <v>0.9590816620978214</v>
      </c>
      <c r="I461" s="75"/>
      <c r="J461" s="150" t="s">
        <v>474</v>
      </c>
    </row>
    <row r="462" spans="1:10" ht="25.5">
      <c r="A462" s="14" t="s">
        <v>118</v>
      </c>
      <c r="B462" s="74">
        <v>10</v>
      </c>
      <c r="C462" s="74">
        <v>10</v>
      </c>
      <c r="D462" s="148">
        <f t="shared" si="47"/>
        <v>0</v>
      </c>
      <c r="E462" s="149">
        <f t="shared" si="48"/>
        <v>1</v>
      </c>
      <c r="F462" s="6">
        <v>53130</v>
      </c>
      <c r="G462" s="6">
        <v>53130</v>
      </c>
      <c r="H462" s="149">
        <f t="shared" si="49"/>
        <v>1</v>
      </c>
      <c r="I462" s="6"/>
      <c r="J462" s="6"/>
    </row>
    <row r="463" spans="1:10" ht="25.5">
      <c r="A463" s="14" t="s">
        <v>223</v>
      </c>
      <c r="B463" s="74">
        <v>600</v>
      </c>
      <c r="C463" s="74">
        <v>600</v>
      </c>
      <c r="D463" s="148">
        <f t="shared" si="47"/>
        <v>0</v>
      </c>
      <c r="E463" s="149">
        <f t="shared" si="48"/>
        <v>1</v>
      </c>
      <c r="F463" s="6">
        <v>300000</v>
      </c>
      <c r="G463" s="6">
        <v>300000</v>
      </c>
      <c r="H463" s="149">
        <f t="shared" si="49"/>
        <v>1</v>
      </c>
      <c r="I463" s="6"/>
      <c r="J463" s="6"/>
    </row>
    <row r="464" spans="1:10" ht="25.5">
      <c r="A464" s="55" t="s">
        <v>107</v>
      </c>
      <c r="B464" s="13"/>
      <c r="C464" s="13"/>
      <c r="D464" s="13"/>
      <c r="E464" s="52"/>
      <c r="F464" s="71">
        <f>F465/F506</f>
        <v>0.08325445281722438</v>
      </c>
      <c r="G464" s="71">
        <f>G465/G506</f>
        <v>0.08753628410247967</v>
      </c>
      <c r="H464" s="6"/>
      <c r="I464" s="6"/>
      <c r="J464" s="6"/>
    </row>
    <row r="465" spans="1:10" ht="12.75">
      <c r="A465" s="9" t="s">
        <v>188</v>
      </c>
      <c r="B465" s="10">
        <f>SUM(B456:B463)</f>
        <v>25727</v>
      </c>
      <c r="C465" s="10">
        <f>SUM(C456:C463)</f>
        <v>25318</v>
      </c>
      <c r="D465" s="10">
        <f>C465-B465</f>
        <v>-409</v>
      </c>
      <c r="E465" s="69">
        <f>C465/B465</f>
        <v>0.9841023049714308</v>
      </c>
      <c r="F465" s="10">
        <f>SUM(F456:F463)</f>
        <v>11021664</v>
      </c>
      <c r="G465" s="23">
        <f>SUM(G456:G463)</f>
        <v>10824946.51</v>
      </c>
      <c r="H465" s="69">
        <f>G465/F465</f>
        <v>0.9821517431487659</v>
      </c>
      <c r="I465" s="69">
        <f>E465/H465</f>
        <v>1.0019860086145258</v>
      </c>
      <c r="J465" s="10"/>
    </row>
    <row r="466" spans="1:10" ht="12.75">
      <c r="A466" s="185" t="s">
        <v>149</v>
      </c>
      <c r="B466" s="190"/>
      <c r="C466" s="190"/>
      <c r="D466" s="190"/>
      <c r="E466" s="190"/>
      <c r="F466" s="190"/>
      <c r="G466" s="190"/>
      <c r="H466" s="190"/>
      <c r="I466" s="190"/>
      <c r="J466" s="191"/>
    </row>
    <row r="467" spans="1:10" ht="25.5">
      <c r="A467" s="14" t="s">
        <v>236</v>
      </c>
      <c r="B467" s="87">
        <v>1</v>
      </c>
      <c r="C467" s="3">
        <v>1</v>
      </c>
      <c r="D467" s="3">
        <f>C467-B467</f>
        <v>0</v>
      </c>
      <c r="E467" s="88">
        <f>C467/B467</f>
        <v>1</v>
      </c>
      <c r="F467" s="22">
        <v>441113.87</v>
      </c>
      <c r="G467" s="22">
        <v>441113.87</v>
      </c>
      <c r="H467" s="149">
        <f>G467/F467</f>
        <v>1</v>
      </c>
      <c r="I467" s="22"/>
      <c r="J467" s="22"/>
    </row>
    <row r="468" spans="1:10" ht="50.25" customHeight="1">
      <c r="A468" s="14" t="s">
        <v>51</v>
      </c>
      <c r="B468" s="87">
        <v>4</v>
      </c>
      <c r="C468" s="3">
        <v>4</v>
      </c>
      <c r="D468" s="3">
        <f>C468-B468</f>
        <v>0</v>
      </c>
      <c r="E468" s="88">
        <f>C468/B468</f>
        <v>1</v>
      </c>
      <c r="F468" s="6">
        <v>141600</v>
      </c>
      <c r="G468" s="6">
        <v>141600</v>
      </c>
      <c r="H468" s="149">
        <f>G468/F468</f>
        <v>1</v>
      </c>
      <c r="I468" s="6"/>
      <c r="J468" s="6"/>
    </row>
    <row r="469" spans="1:10" ht="37.5" customHeight="1">
      <c r="A469" s="14" t="s">
        <v>398</v>
      </c>
      <c r="B469" s="87">
        <v>1</v>
      </c>
      <c r="C469" s="3">
        <v>1</v>
      </c>
      <c r="D469" s="3">
        <f>C469-B469</f>
        <v>0</v>
      </c>
      <c r="E469" s="88">
        <f>C469/B469</f>
        <v>1</v>
      </c>
      <c r="F469" s="87">
        <v>100000</v>
      </c>
      <c r="G469" s="72">
        <v>91250.66</v>
      </c>
      <c r="H469" s="88">
        <f>G469/F469</f>
        <v>0.9125066000000001</v>
      </c>
      <c r="I469" s="72"/>
      <c r="J469" s="150" t="s">
        <v>99</v>
      </c>
    </row>
    <row r="470" spans="1:10" ht="25.5">
      <c r="A470" s="55" t="s">
        <v>107</v>
      </c>
      <c r="B470" s="13"/>
      <c r="C470" s="13"/>
      <c r="D470" s="13"/>
      <c r="E470" s="52"/>
      <c r="F470" s="71">
        <f>F471/F506</f>
        <v>0.0051570225401155086</v>
      </c>
      <c r="G470" s="71">
        <f>G471/G506</f>
        <v>0.00545003622129438</v>
      </c>
      <c r="H470" s="6"/>
      <c r="I470" s="6"/>
      <c r="J470" s="6"/>
    </row>
    <row r="471" spans="1:10" ht="12.75">
      <c r="A471" s="9" t="s">
        <v>189</v>
      </c>
      <c r="B471" s="23">
        <f>SUM(B467:B469)</f>
        <v>6</v>
      </c>
      <c r="C471" s="23">
        <f>SUM(C467:C469)</f>
        <v>6</v>
      </c>
      <c r="D471" s="23">
        <f>C471-B471</f>
        <v>0</v>
      </c>
      <c r="E471" s="69">
        <f>C471/B471</f>
        <v>1</v>
      </c>
      <c r="F471" s="23">
        <f>SUM(F467:F469)</f>
        <v>682713.87</v>
      </c>
      <c r="G471" s="23">
        <f>SUM(G467:G469)</f>
        <v>673964.53</v>
      </c>
      <c r="H471" s="69">
        <f>G471/F471</f>
        <v>0.9871844701206964</v>
      </c>
      <c r="I471" s="69">
        <f>E471/H471</f>
        <v>1.0129818998041336</v>
      </c>
      <c r="J471" s="23"/>
    </row>
    <row r="472" spans="1:10" ht="12.75">
      <c r="A472" s="201" t="s">
        <v>150</v>
      </c>
      <c r="B472" s="190"/>
      <c r="C472" s="190"/>
      <c r="D472" s="190"/>
      <c r="E472" s="190"/>
      <c r="F472" s="190"/>
      <c r="G472" s="190"/>
      <c r="H472" s="190"/>
      <c r="I472" s="190"/>
      <c r="J472" s="191"/>
    </row>
    <row r="473" spans="1:10" ht="12.75">
      <c r="A473" s="28" t="s">
        <v>483</v>
      </c>
      <c r="B473" s="28"/>
      <c r="C473" s="28"/>
      <c r="D473" s="28"/>
      <c r="E473" s="52"/>
      <c r="F473" s="28"/>
      <c r="G473" s="28"/>
      <c r="H473" s="28"/>
      <c r="I473" s="28"/>
      <c r="J473" s="28"/>
    </row>
    <row r="474" spans="1:10" ht="63.75">
      <c r="A474" s="14" t="s">
        <v>43</v>
      </c>
      <c r="B474" s="6">
        <v>1</v>
      </c>
      <c r="C474" s="6">
        <v>1</v>
      </c>
      <c r="D474" s="6">
        <f>C474-B474</f>
        <v>0</v>
      </c>
      <c r="E474" s="71">
        <f>C474/B474</f>
        <v>1</v>
      </c>
      <c r="F474" s="6">
        <v>30000</v>
      </c>
      <c r="G474" s="6">
        <v>30000</v>
      </c>
      <c r="H474" s="71">
        <f>G474/F474</f>
        <v>1</v>
      </c>
      <c r="I474" s="6"/>
      <c r="J474" s="6"/>
    </row>
    <row r="475" spans="1:10" ht="12.75">
      <c r="A475" s="44" t="s">
        <v>486</v>
      </c>
      <c r="B475" s="6"/>
      <c r="C475" s="6"/>
      <c r="D475" s="6"/>
      <c r="E475" s="52"/>
      <c r="F475" s="6"/>
      <c r="G475" s="6"/>
      <c r="H475" s="6"/>
      <c r="I475" s="6"/>
      <c r="J475" s="6"/>
    </row>
    <row r="476" spans="1:10" ht="63.75">
      <c r="A476" s="14" t="s">
        <v>43</v>
      </c>
      <c r="B476" s="148">
        <v>1</v>
      </c>
      <c r="C476" s="148">
        <v>1</v>
      </c>
      <c r="D476" s="74">
        <f>C476-B476</f>
        <v>0</v>
      </c>
      <c r="E476" s="149">
        <f>C476/B476</f>
        <v>1</v>
      </c>
      <c r="F476" s="6">
        <v>30000</v>
      </c>
      <c r="G476" s="6">
        <v>30000</v>
      </c>
      <c r="H476" s="149">
        <f>G476/F476</f>
        <v>1</v>
      </c>
      <c r="I476" s="6"/>
      <c r="J476" s="6"/>
    </row>
    <row r="477" spans="1:10" ht="25.5">
      <c r="A477" s="55" t="s">
        <v>107</v>
      </c>
      <c r="B477" s="13"/>
      <c r="C477" s="13"/>
      <c r="D477" s="13"/>
      <c r="E477" s="52"/>
      <c r="F477" s="71">
        <f>F478/F506</f>
        <v>0.00045322259588329516</v>
      </c>
      <c r="G477" s="71">
        <f>G478/G506</f>
        <v>0.0004851919629622983</v>
      </c>
      <c r="H477" s="6"/>
      <c r="I477" s="6"/>
      <c r="J477" s="6"/>
    </row>
    <row r="478" spans="1:10" ht="12.75">
      <c r="A478" s="9" t="s">
        <v>190</v>
      </c>
      <c r="B478" s="10">
        <f>SUM(B474:B476)</f>
        <v>2</v>
      </c>
      <c r="C478" s="10">
        <f>SUM(C474:C476)</f>
        <v>2</v>
      </c>
      <c r="D478" s="10">
        <f>C478-B478</f>
        <v>0</v>
      </c>
      <c r="E478" s="69">
        <f>C478/B478</f>
        <v>1</v>
      </c>
      <c r="F478" s="10">
        <f>SUM(F474:F476)</f>
        <v>60000</v>
      </c>
      <c r="G478" s="10">
        <f>SUM(G474:G476)</f>
        <v>60000</v>
      </c>
      <c r="H478" s="69">
        <f>G478/F478</f>
        <v>1</v>
      </c>
      <c r="I478" s="69">
        <f>E478/H478</f>
        <v>1</v>
      </c>
      <c r="J478" s="10"/>
    </row>
    <row r="479" spans="1:10" ht="27.75" customHeight="1">
      <c r="A479" s="201" t="s">
        <v>151</v>
      </c>
      <c r="B479" s="190"/>
      <c r="C479" s="190"/>
      <c r="D479" s="190"/>
      <c r="E479" s="190"/>
      <c r="F479" s="190"/>
      <c r="G479" s="190"/>
      <c r="H479" s="190"/>
      <c r="I479" s="190"/>
      <c r="J479" s="191"/>
    </row>
    <row r="480" spans="1:10" ht="25.5">
      <c r="A480" s="28" t="s">
        <v>205</v>
      </c>
      <c r="B480" s="28"/>
      <c r="C480" s="28"/>
      <c r="D480" s="28"/>
      <c r="E480" s="52"/>
      <c r="F480" s="28"/>
      <c r="G480" s="28"/>
      <c r="H480" s="28"/>
      <c r="I480" s="28"/>
      <c r="J480" s="28"/>
    </row>
    <row r="481" spans="1:10" ht="89.25">
      <c r="A481" s="27" t="s">
        <v>491</v>
      </c>
      <c r="B481" s="106">
        <v>5</v>
      </c>
      <c r="C481" s="106">
        <v>5</v>
      </c>
      <c r="D481" s="107">
        <f>C481-B481</f>
        <v>0</v>
      </c>
      <c r="E481" s="113">
        <f>C481/B481</f>
        <v>1</v>
      </c>
      <c r="F481" s="6">
        <v>306100</v>
      </c>
      <c r="G481" s="6">
        <v>306100</v>
      </c>
      <c r="H481" s="113">
        <f>G481/F481</f>
        <v>1</v>
      </c>
      <c r="I481" s="6"/>
      <c r="J481" s="6"/>
    </row>
    <row r="482" spans="1:10" ht="42" customHeight="1">
      <c r="A482" s="15" t="s">
        <v>410</v>
      </c>
      <c r="B482" s="106">
        <v>5</v>
      </c>
      <c r="C482" s="106">
        <v>5</v>
      </c>
      <c r="D482" s="107">
        <f>C482-B482</f>
        <v>0</v>
      </c>
      <c r="E482" s="113">
        <f>C482/B482</f>
        <v>1</v>
      </c>
      <c r="F482" s="22">
        <v>296189.21</v>
      </c>
      <c r="G482" s="22">
        <v>295933.24</v>
      </c>
      <c r="H482" s="58">
        <f>G482/F482</f>
        <v>0.9991357889100686</v>
      </c>
      <c r="I482" s="22"/>
      <c r="J482" s="22"/>
    </row>
    <row r="483" spans="1:10" ht="12.75">
      <c r="A483" s="44" t="s">
        <v>507</v>
      </c>
      <c r="B483" s="22"/>
      <c r="C483" s="22"/>
      <c r="D483" s="22"/>
      <c r="E483" s="52"/>
      <c r="F483" s="22"/>
      <c r="G483" s="22"/>
      <c r="H483" s="22"/>
      <c r="I483" s="22"/>
      <c r="J483" s="22"/>
    </row>
    <row r="484" spans="1:10" ht="122.25" customHeight="1">
      <c r="A484" s="27" t="s">
        <v>409</v>
      </c>
      <c r="B484" s="57">
        <v>28</v>
      </c>
      <c r="C484" s="57">
        <v>7</v>
      </c>
      <c r="D484" s="57">
        <f>C484-B484</f>
        <v>-21</v>
      </c>
      <c r="E484" s="58">
        <f>C484/B484</f>
        <v>0.25</v>
      </c>
      <c r="F484" s="6">
        <v>1188600</v>
      </c>
      <c r="G484" s="59">
        <v>320000</v>
      </c>
      <c r="H484" s="58">
        <f>G484/F484</f>
        <v>0.2692242974928487</v>
      </c>
      <c r="I484" s="6"/>
      <c r="J484" s="154" t="s">
        <v>385</v>
      </c>
    </row>
    <row r="485" spans="1:10" ht="39.75" customHeight="1">
      <c r="A485" s="15" t="s">
        <v>410</v>
      </c>
      <c r="B485" s="57">
        <v>7</v>
      </c>
      <c r="C485" s="57">
        <v>7</v>
      </c>
      <c r="D485" s="57">
        <f>C485-B485</f>
        <v>0</v>
      </c>
      <c r="E485" s="58">
        <f>C485/B485</f>
        <v>1</v>
      </c>
      <c r="F485" s="22">
        <v>556756.33</v>
      </c>
      <c r="G485" s="59">
        <v>556755.37</v>
      </c>
      <c r="H485" s="58">
        <f>G485/F485</f>
        <v>0.9999982757268338</v>
      </c>
      <c r="I485" s="22"/>
      <c r="J485" s="22"/>
    </row>
    <row r="486" spans="1:10" ht="12.75">
      <c r="A486" s="44" t="s">
        <v>16</v>
      </c>
      <c r="B486" s="22"/>
      <c r="C486" s="22"/>
      <c r="D486" s="22"/>
      <c r="E486" s="52"/>
      <c r="F486" s="22"/>
      <c r="G486" s="22"/>
      <c r="H486" s="22"/>
      <c r="I486" s="22"/>
      <c r="J486" s="22"/>
    </row>
    <row r="487" spans="1:10" ht="89.25" customHeight="1">
      <c r="A487" s="27" t="s">
        <v>406</v>
      </c>
      <c r="B487" s="74">
        <v>3</v>
      </c>
      <c r="C487" s="74">
        <v>3</v>
      </c>
      <c r="D487" s="3">
        <f>SUM(C487-B487)</f>
        <v>0</v>
      </c>
      <c r="E487" s="78">
        <f>SUM(C487/B487)</f>
        <v>1</v>
      </c>
      <c r="F487" s="6">
        <v>80000</v>
      </c>
      <c r="G487" s="6">
        <v>80000</v>
      </c>
      <c r="H487" s="78">
        <f>SUM(G487/F487)</f>
        <v>1</v>
      </c>
      <c r="I487" s="6"/>
      <c r="J487" s="6"/>
    </row>
    <row r="488" spans="1:10" ht="38.25">
      <c r="A488" s="15" t="s">
        <v>407</v>
      </c>
      <c r="B488" s="74">
        <v>6</v>
      </c>
      <c r="C488" s="74">
        <v>6</v>
      </c>
      <c r="D488" s="3">
        <f>SUM(C488-B488)</f>
        <v>0</v>
      </c>
      <c r="E488" s="78">
        <f>SUM(C488/B488)</f>
        <v>1</v>
      </c>
      <c r="F488" s="76">
        <v>185000</v>
      </c>
      <c r="G488" s="76">
        <v>184758.44</v>
      </c>
      <c r="H488" s="78">
        <f>G488/F488</f>
        <v>0.9986942702702702</v>
      </c>
      <c r="I488" s="78"/>
      <c r="J488" s="98" t="s">
        <v>40</v>
      </c>
    </row>
    <row r="489" spans="1:10" ht="12.75">
      <c r="A489" s="44" t="s">
        <v>485</v>
      </c>
      <c r="B489" s="6"/>
      <c r="C489" s="6"/>
      <c r="D489" s="6"/>
      <c r="E489" s="52"/>
      <c r="F489" s="6"/>
      <c r="G489" s="6"/>
      <c r="H489" s="78"/>
      <c r="I489" s="6"/>
      <c r="J489" s="6"/>
    </row>
    <row r="490" spans="1:10" ht="89.25">
      <c r="A490" s="27" t="s">
        <v>350</v>
      </c>
      <c r="B490" s="97">
        <v>3</v>
      </c>
      <c r="C490" s="3">
        <v>3</v>
      </c>
      <c r="D490" s="97">
        <f>C490-B490</f>
        <v>0</v>
      </c>
      <c r="E490" s="88">
        <f>C490/B490</f>
        <v>1</v>
      </c>
      <c r="F490" s="6">
        <v>174900</v>
      </c>
      <c r="G490" s="6">
        <v>174900</v>
      </c>
      <c r="H490" s="78">
        <f>G490/F490</f>
        <v>1</v>
      </c>
      <c r="I490" s="6"/>
      <c r="J490" s="6"/>
    </row>
    <row r="491" spans="1:10" ht="38.25">
      <c r="A491" s="2" t="s">
        <v>353</v>
      </c>
      <c r="B491" s="97">
        <v>3</v>
      </c>
      <c r="C491" s="3">
        <v>3</v>
      </c>
      <c r="D491" s="97">
        <f>C491-B491</f>
        <v>0</v>
      </c>
      <c r="E491" s="88">
        <f>C491/B491</f>
        <v>1</v>
      </c>
      <c r="F491" s="6">
        <v>100000</v>
      </c>
      <c r="G491" s="6">
        <v>100000</v>
      </c>
      <c r="H491" s="78">
        <f>G491/F491</f>
        <v>1</v>
      </c>
      <c r="I491" s="6"/>
      <c r="J491" s="6"/>
    </row>
    <row r="492" spans="1:10" ht="12.75">
      <c r="A492" s="44" t="s">
        <v>489</v>
      </c>
      <c r="B492" s="6"/>
      <c r="C492" s="6"/>
      <c r="D492" s="6"/>
      <c r="E492" s="52"/>
      <c r="F492" s="6"/>
      <c r="G492" s="6"/>
      <c r="H492" s="6"/>
      <c r="I492" s="6"/>
      <c r="J492" s="6"/>
    </row>
    <row r="493" spans="1:10" ht="89.25">
      <c r="A493" s="27" t="s">
        <v>491</v>
      </c>
      <c r="B493" s="6">
        <v>1</v>
      </c>
      <c r="C493" s="6">
        <v>1</v>
      </c>
      <c r="D493" s="6">
        <f>C493-B493</f>
        <v>0</v>
      </c>
      <c r="E493" s="66">
        <f>C493/B493</f>
        <v>1</v>
      </c>
      <c r="F493" s="6">
        <v>80000</v>
      </c>
      <c r="G493" s="6">
        <v>80000</v>
      </c>
      <c r="H493" s="66">
        <f>G493/F493</f>
        <v>1</v>
      </c>
      <c r="I493" s="6"/>
      <c r="J493" s="6"/>
    </row>
    <row r="494" spans="1:10" ht="12.75">
      <c r="A494" s="28" t="s">
        <v>122</v>
      </c>
      <c r="B494" s="6"/>
      <c r="C494" s="6"/>
      <c r="D494" s="6"/>
      <c r="E494" s="52"/>
      <c r="F494" s="6"/>
      <c r="G494" s="6"/>
      <c r="H494" s="66"/>
      <c r="I494" s="6"/>
      <c r="J494" s="6"/>
    </row>
    <row r="495" spans="1:10" ht="89.25">
      <c r="A495" s="27" t="s">
        <v>491</v>
      </c>
      <c r="B495" s="6">
        <v>1</v>
      </c>
      <c r="C495" s="6">
        <v>1</v>
      </c>
      <c r="D495" s="6">
        <f>C495-B495</f>
        <v>0</v>
      </c>
      <c r="E495" s="66">
        <f>C495/B495</f>
        <v>1</v>
      </c>
      <c r="F495" s="6">
        <v>50100</v>
      </c>
      <c r="G495" s="6">
        <v>50100</v>
      </c>
      <c r="H495" s="66">
        <f aca="true" t="shared" si="50" ref="H495:H501">G495/F495</f>
        <v>1</v>
      </c>
      <c r="I495" s="6"/>
      <c r="J495" s="6"/>
    </row>
    <row r="496" spans="1:10" ht="25.5">
      <c r="A496" s="28" t="s">
        <v>17</v>
      </c>
      <c r="B496" s="6"/>
      <c r="C496" s="6"/>
      <c r="D496" s="6"/>
      <c r="E496" s="66"/>
      <c r="F496" s="6"/>
      <c r="G496" s="6"/>
      <c r="H496" s="66"/>
      <c r="I496" s="6"/>
      <c r="J496" s="6"/>
    </row>
    <row r="497" spans="1:10" ht="90.75" customHeight="1">
      <c r="A497" s="27" t="s">
        <v>128</v>
      </c>
      <c r="B497" s="6">
        <v>1</v>
      </c>
      <c r="C497" s="6">
        <v>1</v>
      </c>
      <c r="D497" s="6">
        <f>C497-B497</f>
        <v>0</v>
      </c>
      <c r="E497" s="66">
        <f>C497/B497</f>
        <v>1</v>
      </c>
      <c r="F497" s="6">
        <v>74700</v>
      </c>
      <c r="G497" s="6">
        <v>74700</v>
      </c>
      <c r="H497" s="66">
        <f t="shared" si="50"/>
        <v>1</v>
      </c>
      <c r="I497" s="6"/>
      <c r="J497" s="6"/>
    </row>
    <row r="498" spans="1:10" ht="12.75">
      <c r="A498" s="28" t="s">
        <v>484</v>
      </c>
      <c r="B498" s="6"/>
      <c r="C498" s="6"/>
      <c r="D498" s="6"/>
      <c r="E498" s="66"/>
      <c r="F498" s="6"/>
      <c r="G498" s="6"/>
      <c r="H498" s="66"/>
      <c r="I498" s="6"/>
      <c r="J498" s="6"/>
    </row>
    <row r="499" spans="1:10" ht="89.25">
      <c r="A499" s="27" t="s">
        <v>491</v>
      </c>
      <c r="B499" s="6">
        <v>1</v>
      </c>
      <c r="C499" s="6">
        <v>1</v>
      </c>
      <c r="D499" s="6">
        <f>C499-B499</f>
        <v>0</v>
      </c>
      <c r="E499" s="158">
        <f>C499/B499</f>
        <v>1</v>
      </c>
      <c r="F499" s="6">
        <v>80000</v>
      </c>
      <c r="G499" s="6">
        <v>80000</v>
      </c>
      <c r="H499" s="158">
        <f>G499/F499</f>
        <v>1</v>
      </c>
      <c r="I499" s="6"/>
      <c r="J499" s="6"/>
    </row>
    <row r="500" spans="1:10" ht="12.75">
      <c r="A500" s="28" t="s">
        <v>18</v>
      </c>
      <c r="B500" s="6"/>
      <c r="C500" s="6"/>
      <c r="D500" s="6"/>
      <c r="E500" s="66"/>
      <c r="F500" s="6"/>
      <c r="G500" s="6"/>
      <c r="H500" s="66"/>
      <c r="I500" s="6"/>
      <c r="J500" s="6"/>
    </row>
    <row r="501" spans="1:10" ht="89.25">
      <c r="A501" s="27" t="s">
        <v>491</v>
      </c>
      <c r="B501" s="6">
        <v>1</v>
      </c>
      <c r="C501" s="6">
        <v>1</v>
      </c>
      <c r="D501" s="6">
        <f>C501-B501</f>
        <v>0</v>
      </c>
      <c r="E501" s="66">
        <f>C501/B501</f>
        <v>1</v>
      </c>
      <c r="F501" s="6">
        <v>30000</v>
      </c>
      <c r="G501" s="6">
        <v>30000</v>
      </c>
      <c r="H501" s="66">
        <f t="shared" si="50"/>
        <v>1</v>
      </c>
      <c r="I501" s="6"/>
      <c r="J501" s="6"/>
    </row>
    <row r="502" spans="1:10" ht="12.75">
      <c r="A502" s="28" t="s">
        <v>486</v>
      </c>
      <c r="B502" s="6"/>
      <c r="C502" s="6"/>
      <c r="D502" s="6"/>
      <c r="E502" s="66"/>
      <c r="F502" s="6"/>
      <c r="G502" s="6"/>
      <c r="H502" s="66"/>
      <c r="I502" s="6"/>
      <c r="J502" s="6"/>
    </row>
    <row r="503" spans="1:10" ht="89.25">
      <c r="A503" s="27" t="s">
        <v>491</v>
      </c>
      <c r="B503" s="148">
        <v>1</v>
      </c>
      <c r="C503" s="148">
        <v>1</v>
      </c>
      <c r="D503" s="74">
        <f>C503-B503</f>
        <v>0</v>
      </c>
      <c r="E503" s="149">
        <f>C503/B503</f>
        <v>1</v>
      </c>
      <c r="F503" s="6">
        <v>38100</v>
      </c>
      <c r="G503" s="6">
        <v>38100</v>
      </c>
      <c r="H503" s="149">
        <f>G503/F503</f>
        <v>1</v>
      </c>
      <c r="I503" s="6"/>
      <c r="J503" s="6"/>
    </row>
    <row r="504" spans="1:10" ht="25.5">
      <c r="A504" s="55" t="s">
        <v>107</v>
      </c>
      <c r="B504" s="13"/>
      <c r="C504" s="13"/>
      <c r="D504" s="13"/>
      <c r="E504" s="52"/>
      <c r="F504" s="71">
        <f>F505/F506</f>
        <v>0.024477385657620768</v>
      </c>
      <c r="G504" s="71">
        <f>G505/G506</f>
        <v>0.01917597550090592</v>
      </c>
      <c r="H504" s="6"/>
      <c r="I504" s="6"/>
      <c r="J504" s="6"/>
    </row>
    <row r="505" spans="1:10" ht="12.75">
      <c r="A505" s="9" t="s">
        <v>191</v>
      </c>
      <c r="B505" s="23">
        <f>SUM(B481:B503)</f>
        <v>66</v>
      </c>
      <c r="C505" s="23">
        <f>SUM(C481:C503)</f>
        <v>45</v>
      </c>
      <c r="D505" s="23">
        <f>C505-B505</f>
        <v>-21</v>
      </c>
      <c r="E505" s="69">
        <f>SUM(E481:E503)/14</f>
        <v>0.9464285714285714</v>
      </c>
      <c r="F505" s="23">
        <f>SUM(F481:F503)</f>
        <v>3240445.54</v>
      </c>
      <c r="G505" s="23">
        <f>SUM(G481:G503)</f>
        <v>2371347.05</v>
      </c>
      <c r="H505" s="69">
        <f>SUM(H481:H503)/14</f>
        <v>0.9476466166000016</v>
      </c>
      <c r="I505" s="69">
        <f>E505/H505</f>
        <v>0.9987146630926618</v>
      </c>
      <c r="J505" s="23"/>
    </row>
    <row r="506" spans="1:10" ht="16.5" customHeight="1">
      <c r="A506" s="54" t="s">
        <v>192</v>
      </c>
      <c r="B506" s="49"/>
      <c r="C506" s="49"/>
      <c r="D506" s="49"/>
      <c r="E506" s="49"/>
      <c r="F506" s="30">
        <f>F35+F59+F101+F114+F119+F127+F159+F194+F218+F223+F322+F253+F267+F294+F302+F308+F334+F377+F434+F454+F465+F471+F46+F478+F505</f>
        <v>132385279.43</v>
      </c>
      <c r="G506" s="30">
        <f>G35+G59+G101+G114+G119+G127+G159+G194+G218+G223+G322+G253+G267+G294+G302+G308+G334+G377+G434+G454+G465+G471+G46+G478+G505</f>
        <v>123662394.64000002</v>
      </c>
      <c r="H506" s="153">
        <f>G506/F506</f>
        <v>0.9341098585314215</v>
      </c>
      <c r="I506" s="153">
        <f>(I35+I46+I59+I101+I114+I119+I127+I159+I194+I218+I223+I253+I267+I294+I302+I308+I322+I334+I377+I434+I454+I465+I471+I478+I505)/25</f>
        <v>1.0703451208436905</v>
      </c>
      <c r="J506" s="30"/>
    </row>
    <row r="507" spans="1:10" ht="12.75">
      <c r="A507" s="174" t="s">
        <v>381</v>
      </c>
      <c r="B507" s="174"/>
      <c r="C507" s="174"/>
      <c r="D507" s="174"/>
      <c r="E507" s="174"/>
      <c r="F507" s="174"/>
      <c r="G507" s="174"/>
      <c r="H507" s="174"/>
      <c r="I507" s="174"/>
      <c r="J507" s="174"/>
    </row>
    <row r="508" spans="1:10" ht="27.75" customHeight="1">
      <c r="A508" s="171" t="s">
        <v>80</v>
      </c>
      <c r="B508" s="172"/>
      <c r="C508" s="172"/>
      <c r="D508" s="172"/>
      <c r="E508" s="172"/>
      <c r="F508" s="172"/>
      <c r="G508" s="172"/>
      <c r="H508" s="172"/>
      <c r="I508" s="172"/>
      <c r="J508" s="173"/>
    </row>
    <row r="509" spans="1:10" ht="63.75">
      <c r="A509" s="125" t="s">
        <v>126</v>
      </c>
      <c r="B509" s="130">
        <v>1</v>
      </c>
      <c r="C509" s="130">
        <v>1</v>
      </c>
      <c r="D509" s="116">
        <f>C509-B509</f>
        <v>0</v>
      </c>
      <c r="E509" s="124">
        <f>C509/B509</f>
        <v>1</v>
      </c>
      <c r="F509" s="132">
        <v>245000</v>
      </c>
      <c r="G509" s="132">
        <v>245000</v>
      </c>
      <c r="H509" s="124">
        <f>G509/F509</f>
        <v>1</v>
      </c>
      <c r="I509" s="118"/>
      <c r="J509" s="120"/>
    </row>
    <row r="510" spans="1:10" ht="51">
      <c r="A510" s="125" t="s">
        <v>127</v>
      </c>
      <c r="B510" s="130">
        <v>1</v>
      </c>
      <c r="C510" s="130">
        <v>1</v>
      </c>
      <c r="D510" s="116">
        <f>C510-B510</f>
        <v>0</v>
      </c>
      <c r="E510" s="124">
        <f>C510/B510</f>
        <v>1</v>
      </c>
      <c r="F510" s="132">
        <v>455000</v>
      </c>
      <c r="G510" s="132">
        <v>455000</v>
      </c>
      <c r="H510" s="124">
        <f>G510/F510</f>
        <v>1</v>
      </c>
      <c r="I510" s="117"/>
      <c r="J510" s="120"/>
    </row>
    <row r="511" spans="1:10" ht="26.25" customHeight="1">
      <c r="A511" s="117" t="s">
        <v>348</v>
      </c>
      <c r="B511" s="116"/>
      <c r="C511" s="116"/>
      <c r="D511" s="116"/>
      <c r="E511" s="124"/>
      <c r="F511" s="124">
        <f>F512/F542</f>
        <v>0.027985962241339743</v>
      </c>
      <c r="G511" s="124">
        <f>G512/G542</f>
        <v>0.030050380777003578</v>
      </c>
      <c r="H511" s="124"/>
      <c r="I511" s="128"/>
      <c r="J511" s="117"/>
    </row>
    <row r="512" spans="1:10" ht="12.75">
      <c r="A512" s="119" t="s">
        <v>125</v>
      </c>
      <c r="B512" s="133">
        <f>SUM(B509:B510)</f>
        <v>2</v>
      </c>
      <c r="C512" s="133">
        <f>SUM(C509:C510)</f>
        <v>2</v>
      </c>
      <c r="D512" s="133">
        <f>SUM(D509:D510)</f>
        <v>0</v>
      </c>
      <c r="E512" s="134">
        <f>C512/B512</f>
        <v>1</v>
      </c>
      <c r="F512" s="135">
        <f>SUM(F509:F510)</f>
        <v>700000</v>
      </c>
      <c r="G512" s="135">
        <f>SUM(G509:G510)</f>
        <v>700000</v>
      </c>
      <c r="H512" s="134">
        <f>G512/F512</f>
        <v>1</v>
      </c>
      <c r="I512" s="134">
        <f>E512/H512</f>
        <v>1</v>
      </c>
      <c r="J512" s="121"/>
    </row>
    <row r="513" spans="1:10" ht="12.75">
      <c r="A513" s="175" t="s">
        <v>356</v>
      </c>
      <c r="B513" s="176"/>
      <c r="C513" s="176"/>
      <c r="D513" s="176"/>
      <c r="E513" s="176"/>
      <c r="F513" s="176"/>
      <c r="G513" s="176"/>
      <c r="H513" s="176"/>
      <c r="I513" s="176"/>
      <c r="J513" s="177"/>
    </row>
    <row r="514" spans="1:10" ht="25.5">
      <c r="A514" s="2" t="s">
        <v>404</v>
      </c>
      <c r="B514" s="27"/>
      <c r="C514" s="27"/>
      <c r="D514" s="27"/>
      <c r="E514" s="27"/>
      <c r="F514" s="99">
        <v>991000</v>
      </c>
      <c r="G514" s="99">
        <v>991000</v>
      </c>
      <c r="H514" s="88">
        <f>G514/F514</f>
        <v>1</v>
      </c>
      <c r="I514" s="27"/>
      <c r="J514" s="27"/>
    </row>
    <row r="515" spans="1:10" ht="12.75">
      <c r="A515" s="2" t="s">
        <v>200</v>
      </c>
      <c r="B515" s="27"/>
      <c r="C515" s="27"/>
      <c r="D515" s="27"/>
      <c r="E515" s="27"/>
      <c r="F515" s="99">
        <v>1677490</v>
      </c>
      <c r="G515" s="99">
        <v>1677490</v>
      </c>
      <c r="H515" s="88">
        <f aca="true" t="shared" si="51" ref="H515:H524">G515/F515</f>
        <v>1</v>
      </c>
      <c r="I515" s="27"/>
      <c r="J515" s="27"/>
    </row>
    <row r="516" spans="1:10" ht="12.75">
      <c r="A516" s="2" t="s">
        <v>299</v>
      </c>
      <c r="B516" s="27"/>
      <c r="C516" s="27"/>
      <c r="D516" s="27"/>
      <c r="E516" s="27"/>
      <c r="F516" s="99">
        <v>526052</v>
      </c>
      <c r="G516" s="99">
        <v>526052</v>
      </c>
      <c r="H516" s="88">
        <f t="shared" si="51"/>
        <v>1</v>
      </c>
      <c r="I516" s="27"/>
      <c r="J516" s="27"/>
    </row>
    <row r="517" spans="1:10" ht="75.75" customHeight="1">
      <c r="A517" s="2" t="s">
        <v>202</v>
      </c>
      <c r="B517" s="27"/>
      <c r="C517" s="27"/>
      <c r="D517" s="27"/>
      <c r="E517" s="27"/>
      <c r="F517" s="99">
        <v>1782758</v>
      </c>
      <c r="G517" s="99">
        <v>1782758</v>
      </c>
      <c r="H517" s="88">
        <f t="shared" si="51"/>
        <v>1</v>
      </c>
      <c r="I517" s="27"/>
      <c r="J517" s="27"/>
    </row>
    <row r="518" spans="1:10" ht="38.25">
      <c r="A518" s="2" t="s">
        <v>301</v>
      </c>
      <c r="B518" s="27"/>
      <c r="C518" s="27"/>
      <c r="D518" s="27"/>
      <c r="E518" s="27"/>
      <c r="F518" s="99">
        <v>17300</v>
      </c>
      <c r="G518" s="99">
        <v>17300</v>
      </c>
      <c r="H518" s="88">
        <f t="shared" si="51"/>
        <v>1</v>
      </c>
      <c r="I518" s="27"/>
      <c r="J518" s="27"/>
    </row>
    <row r="519" spans="1:10" ht="25.5">
      <c r="A519" s="2" t="s">
        <v>119</v>
      </c>
      <c r="B519" s="27"/>
      <c r="C519" s="27"/>
      <c r="D519" s="27"/>
      <c r="E519" s="27"/>
      <c r="F519" s="99">
        <v>11100</v>
      </c>
      <c r="G519" s="99">
        <v>11100</v>
      </c>
      <c r="H519" s="88">
        <f t="shared" si="51"/>
        <v>1</v>
      </c>
      <c r="I519" s="27"/>
      <c r="J519" s="27"/>
    </row>
    <row r="520" spans="1:10" ht="25.5">
      <c r="A520" s="2" t="s">
        <v>120</v>
      </c>
      <c r="B520" s="27"/>
      <c r="C520" s="27"/>
      <c r="D520" s="27"/>
      <c r="E520" s="27"/>
      <c r="F520" s="99">
        <v>24000</v>
      </c>
      <c r="G520" s="99">
        <v>24000</v>
      </c>
      <c r="H520" s="88">
        <f t="shared" si="51"/>
        <v>1</v>
      </c>
      <c r="I520" s="27"/>
      <c r="J520" s="27"/>
    </row>
    <row r="521" spans="1:10" ht="25.5">
      <c r="A521" s="2" t="s">
        <v>121</v>
      </c>
      <c r="B521" s="27"/>
      <c r="C521" s="27"/>
      <c r="D521" s="27"/>
      <c r="E521" s="27"/>
      <c r="F521" s="99">
        <v>57800</v>
      </c>
      <c r="G521" s="99">
        <v>57800</v>
      </c>
      <c r="H521" s="88">
        <f t="shared" si="51"/>
        <v>1</v>
      </c>
      <c r="I521" s="27"/>
      <c r="J521" s="27"/>
    </row>
    <row r="522" spans="1:10" ht="12.75">
      <c r="A522" s="2" t="s">
        <v>245</v>
      </c>
      <c r="B522" s="27"/>
      <c r="C522" s="27"/>
      <c r="D522" s="27"/>
      <c r="E522" s="27"/>
      <c r="F522" s="99">
        <v>9000</v>
      </c>
      <c r="G522" s="99">
        <v>9000</v>
      </c>
      <c r="H522" s="88">
        <f t="shared" si="51"/>
        <v>1</v>
      </c>
      <c r="I522" s="27"/>
      <c r="J522" s="27"/>
    </row>
    <row r="523" spans="1:10" ht="63.75">
      <c r="A523" s="2" t="s">
        <v>279</v>
      </c>
      <c r="B523" s="27"/>
      <c r="C523" s="27"/>
      <c r="D523" s="27"/>
      <c r="E523" s="27"/>
      <c r="F523" s="99">
        <v>1896000</v>
      </c>
      <c r="G523" s="99">
        <v>1896000</v>
      </c>
      <c r="H523" s="88">
        <f t="shared" si="51"/>
        <v>1</v>
      </c>
      <c r="I523" s="27"/>
      <c r="J523" s="27"/>
    </row>
    <row r="524" spans="1:10" ht="12.75">
      <c r="A524" s="2" t="s">
        <v>246</v>
      </c>
      <c r="B524" s="27"/>
      <c r="C524" s="27"/>
      <c r="D524" s="27"/>
      <c r="E524" s="27"/>
      <c r="F524" s="99">
        <v>7500</v>
      </c>
      <c r="G524" s="99">
        <v>7500</v>
      </c>
      <c r="H524" s="88">
        <f t="shared" si="51"/>
        <v>1</v>
      </c>
      <c r="I524" s="27"/>
      <c r="J524" s="27"/>
    </row>
    <row r="525" spans="1:10" ht="38.25">
      <c r="A525" s="2" t="s">
        <v>282</v>
      </c>
      <c r="B525" s="97">
        <v>6</v>
      </c>
      <c r="C525" s="95">
        <v>4</v>
      </c>
      <c r="D525" s="97">
        <f>B525-C525</f>
        <v>2</v>
      </c>
      <c r="E525" s="88">
        <f>B525/C525</f>
        <v>1.5</v>
      </c>
      <c r="F525" s="100"/>
      <c r="G525" s="100"/>
      <c r="H525" s="101"/>
      <c r="I525" s="101"/>
      <c r="J525" s="102"/>
    </row>
    <row r="526" spans="1:10" ht="25.5" customHeight="1">
      <c r="A526" s="2" t="s">
        <v>348</v>
      </c>
      <c r="B526" s="97"/>
      <c r="C526" s="3"/>
      <c r="D526" s="97"/>
      <c r="E526" s="88"/>
      <c r="F526" s="88">
        <f>F527/F542</f>
        <v>0.27985962241339746</v>
      </c>
      <c r="G526" s="88">
        <f>G527/G542</f>
        <v>0.30050380777003577</v>
      </c>
      <c r="H526" s="88"/>
      <c r="I526" s="88"/>
      <c r="J526" s="98"/>
    </row>
    <row r="527" spans="1:10" ht="12.75">
      <c r="A527" s="89" t="s">
        <v>354</v>
      </c>
      <c r="B527" s="90">
        <f>B525</f>
        <v>6</v>
      </c>
      <c r="C527" s="90">
        <f>C525</f>
        <v>4</v>
      </c>
      <c r="D527" s="90">
        <f>D525</f>
        <v>2</v>
      </c>
      <c r="E527" s="91">
        <f>E525</f>
        <v>1.5</v>
      </c>
      <c r="F527" s="92">
        <f>SUM(F514:F524)</f>
        <v>7000000</v>
      </c>
      <c r="G527" s="92">
        <f>SUM(G514:G524)</f>
        <v>7000000</v>
      </c>
      <c r="H527" s="91">
        <f>G527/F527</f>
        <v>1</v>
      </c>
      <c r="I527" s="91">
        <f>E527/H527</f>
        <v>1.5</v>
      </c>
      <c r="J527" s="105"/>
    </row>
    <row r="528" spans="1:10" ht="12.75">
      <c r="A528" s="178" t="s">
        <v>355</v>
      </c>
      <c r="B528" s="178"/>
      <c r="C528" s="178"/>
      <c r="D528" s="178"/>
      <c r="E528" s="178"/>
      <c r="F528" s="178"/>
      <c r="G528" s="178"/>
      <c r="H528" s="178"/>
      <c r="I528" s="178"/>
      <c r="J528" s="178"/>
    </row>
    <row r="529" spans="1:10" ht="12.75">
      <c r="A529" s="179" t="s">
        <v>114</v>
      </c>
      <c r="B529" s="180"/>
      <c r="C529" s="180"/>
      <c r="D529" s="180"/>
      <c r="E529" s="180"/>
      <c r="F529" s="180"/>
      <c r="G529" s="180"/>
      <c r="H529" s="180"/>
      <c r="I529" s="180"/>
      <c r="J529" s="181"/>
    </row>
    <row r="530" spans="1:10" ht="38.25">
      <c r="A530" s="8" t="s">
        <v>367</v>
      </c>
      <c r="B530" s="87">
        <v>1</v>
      </c>
      <c r="C530" s="87">
        <f>B530</f>
        <v>1</v>
      </c>
      <c r="D530" s="87">
        <f>C530-B530</f>
        <v>0</v>
      </c>
      <c r="E530" s="88">
        <f>C530/B530</f>
        <v>1</v>
      </c>
      <c r="F530" s="87">
        <v>49769</v>
      </c>
      <c r="G530" s="87">
        <f>F530</f>
        <v>49769</v>
      </c>
      <c r="H530" s="88">
        <f>G530/F530</f>
        <v>1</v>
      </c>
      <c r="I530" s="88"/>
      <c r="J530" s="2"/>
    </row>
    <row r="531" spans="1:10" ht="63.75">
      <c r="A531" s="8" t="s">
        <v>368</v>
      </c>
      <c r="B531" s="87">
        <v>9</v>
      </c>
      <c r="C531" s="87">
        <v>9</v>
      </c>
      <c r="D531" s="87">
        <f>C531-B531</f>
        <v>0</v>
      </c>
      <c r="E531" s="88">
        <f>C531/B531</f>
        <v>1</v>
      </c>
      <c r="F531" s="87">
        <v>486265</v>
      </c>
      <c r="G531" s="87">
        <f>F531</f>
        <v>486265</v>
      </c>
      <c r="H531" s="88">
        <f>G531/F531</f>
        <v>1</v>
      </c>
      <c r="I531" s="88"/>
      <c r="J531" s="2"/>
    </row>
    <row r="532" spans="1:10" ht="38.25">
      <c r="A532" s="8" t="s">
        <v>369</v>
      </c>
      <c r="B532" s="87">
        <v>27</v>
      </c>
      <c r="C532" s="87">
        <f>B532</f>
        <v>27</v>
      </c>
      <c r="D532" s="87">
        <f>C532-B532</f>
        <v>0</v>
      </c>
      <c r="E532" s="88">
        <f>C532/B532</f>
        <v>1</v>
      </c>
      <c r="F532" s="87">
        <v>93870</v>
      </c>
      <c r="G532" s="87">
        <f>F532</f>
        <v>93870</v>
      </c>
      <c r="H532" s="88">
        <f>G532/F532</f>
        <v>1</v>
      </c>
      <c r="I532" s="88"/>
      <c r="J532" s="2"/>
    </row>
    <row r="533" spans="1:10" ht="38.25">
      <c r="A533" s="8" t="s">
        <v>370</v>
      </c>
      <c r="B533" s="72">
        <v>173.05</v>
      </c>
      <c r="C533" s="72">
        <v>173.05</v>
      </c>
      <c r="D533" s="87">
        <f>C533-B533</f>
        <v>0</v>
      </c>
      <c r="E533" s="88">
        <f>C533/B533</f>
        <v>1</v>
      </c>
      <c r="F533" s="87">
        <v>15140</v>
      </c>
      <c r="G533" s="87">
        <f>F533</f>
        <v>15140</v>
      </c>
      <c r="H533" s="88">
        <f>G533/F533</f>
        <v>1</v>
      </c>
      <c r="I533" s="88"/>
      <c r="J533" s="2"/>
    </row>
    <row r="534" spans="1:10" ht="25.5">
      <c r="A534" s="8" t="s">
        <v>371</v>
      </c>
      <c r="B534" s="72">
        <v>77.8</v>
      </c>
      <c r="C534" s="72">
        <v>77.8</v>
      </c>
      <c r="D534" s="87">
        <f>C534-B534</f>
        <v>0</v>
      </c>
      <c r="E534" s="88">
        <f>C534/B534</f>
        <v>1</v>
      </c>
      <c r="F534" s="87">
        <v>59256</v>
      </c>
      <c r="G534" s="72">
        <v>59255.98</v>
      </c>
      <c r="H534" s="88">
        <f>G534/F534</f>
        <v>0.9999996624814366</v>
      </c>
      <c r="I534" s="88"/>
      <c r="J534" s="2"/>
    </row>
    <row r="535" spans="1:10" ht="25.5" customHeight="1">
      <c r="A535" s="2" t="s">
        <v>348</v>
      </c>
      <c r="B535" s="3"/>
      <c r="C535" s="3"/>
      <c r="D535" s="3"/>
      <c r="E535" s="88"/>
      <c r="F535" s="88">
        <f>F536/F542</f>
        <v>0.02815787600939369</v>
      </c>
      <c r="G535" s="88">
        <f>G536/G542</f>
        <v>0.03023497511462286</v>
      </c>
      <c r="H535" s="88"/>
      <c r="I535" s="88"/>
      <c r="J535" s="2"/>
    </row>
    <row r="536" spans="1:10" ht="12.75">
      <c r="A536" s="89" t="s">
        <v>196</v>
      </c>
      <c r="B536" s="92">
        <f>SUM(B530:B534)</f>
        <v>287.85</v>
      </c>
      <c r="C536" s="92">
        <f>SUM(C530:C534)</f>
        <v>287.85</v>
      </c>
      <c r="D536" s="143">
        <f>SUM(D530:D534)</f>
        <v>0</v>
      </c>
      <c r="E536" s="91">
        <f>C536/B536</f>
        <v>1</v>
      </c>
      <c r="F536" s="92">
        <f>SUM(F530:F534)</f>
        <v>704300</v>
      </c>
      <c r="G536" s="92">
        <f>SUM(G530:G534)</f>
        <v>704299.98</v>
      </c>
      <c r="H536" s="91">
        <f>G536/F536</f>
        <v>0.99999997160301</v>
      </c>
      <c r="I536" s="91">
        <f>E536/H536</f>
        <v>1.0000000283969908</v>
      </c>
      <c r="J536" s="105"/>
    </row>
    <row r="537" spans="1:10" ht="12.75">
      <c r="A537" s="201" t="s">
        <v>33</v>
      </c>
      <c r="B537" s="190"/>
      <c r="C537" s="190"/>
      <c r="D537" s="190"/>
      <c r="E537" s="190"/>
      <c r="F537" s="190"/>
      <c r="G537" s="190"/>
      <c r="H537" s="190"/>
      <c r="I537" s="190"/>
      <c r="J537" s="191"/>
    </row>
    <row r="538" spans="1:10" ht="37.5" customHeight="1">
      <c r="A538" s="20" t="s">
        <v>20</v>
      </c>
      <c r="B538" s="6">
        <v>15</v>
      </c>
      <c r="C538" s="6">
        <v>15</v>
      </c>
      <c r="D538" s="6">
        <f>C538-B538</f>
        <v>0</v>
      </c>
      <c r="E538" s="158">
        <f>C538/B538</f>
        <v>1</v>
      </c>
      <c r="F538" s="6">
        <v>4783680</v>
      </c>
      <c r="G538" s="6">
        <v>4783680</v>
      </c>
      <c r="H538" s="158">
        <f>G538/F538</f>
        <v>1</v>
      </c>
      <c r="I538" s="6"/>
      <c r="J538" s="6"/>
    </row>
    <row r="539" spans="1:10" ht="67.5">
      <c r="A539" s="20" t="s">
        <v>511</v>
      </c>
      <c r="B539" s="6">
        <v>30</v>
      </c>
      <c r="C539" s="6">
        <v>30</v>
      </c>
      <c r="D539" s="6">
        <f>C539-B539</f>
        <v>0</v>
      </c>
      <c r="E539" s="158">
        <f>C539/B539</f>
        <v>1</v>
      </c>
      <c r="F539" s="6">
        <v>11824560</v>
      </c>
      <c r="G539" s="6">
        <v>10106234</v>
      </c>
      <c r="H539" s="158">
        <f>G539/F539</f>
        <v>0.8546816118316454</v>
      </c>
      <c r="I539" s="6"/>
      <c r="J539" s="155" t="s">
        <v>37</v>
      </c>
    </row>
    <row r="540" spans="1:10" ht="25.5">
      <c r="A540" s="55" t="s">
        <v>107</v>
      </c>
      <c r="B540" s="13"/>
      <c r="C540" s="13"/>
      <c r="D540" s="13"/>
      <c r="E540" s="52"/>
      <c r="F540" s="71">
        <f>F541/F542</f>
        <v>0.6639965393358691</v>
      </c>
      <c r="G540" s="71">
        <f>G541/G542</f>
        <v>0.6392108363383378</v>
      </c>
      <c r="H540" s="6"/>
      <c r="I540" s="6"/>
      <c r="J540" s="6"/>
    </row>
    <row r="541" spans="1:10" ht="12.75">
      <c r="A541" s="9" t="s">
        <v>171</v>
      </c>
      <c r="B541" s="23">
        <f>SUM(B538:B539)</f>
        <v>45</v>
      </c>
      <c r="C541" s="23">
        <f>SUM(C538:C539)</f>
        <v>45</v>
      </c>
      <c r="D541" s="23">
        <f>SUM(D538:D539)</f>
        <v>0</v>
      </c>
      <c r="E541" s="69">
        <f>C541/B541</f>
        <v>1</v>
      </c>
      <c r="F541" s="23">
        <f>SUM(F538:F539)</f>
        <v>16608240</v>
      </c>
      <c r="G541" s="23">
        <f>SUM(G538:G539)</f>
        <v>14889914</v>
      </c>
      <c r="H541" s="69">
        <f>G541/F541</f>
        <v>0.8965377427108472</v>
      </c>
      <c r="I541" s="69">
        <f>E541/H541</f>
        <v>1.115402009709391</v>
      </c>
      <c r="J541" s="23"/>
    </row>
    <row r="542" spans="1:10" ht="13.5" customHeight="1">
      <c r="A542" s="126" t="s">
        <v>105</v>
      </c>
      <c r="B542" s="136"/>
      <c r="C542" s="136"/>
      <c r="D542" s="136"/>
      <c r="E542" s="137"/>
      <c r="F542" s="138">
        <f>F512+F527+F536+F541</f>
        <v>25012540</v>
      </c>
      <c r="G542" s="138">
        <f>G512+G527+G536+G541</f>
        <v>23294213.98</v>
      </c>
      <c r="H542" s="137">
        <f>G542/F542</f>
        <v>0.9313014184085263</v>
      </c>
      <c r="I542" s="137">
        <f>(I512+I527+I536+I541)/4</f>
        <v>1.1538505095265954</v>
      </c>
      <c r="J542" s="127"/>
    </row>
    <row r="543" spans="1:10" ht="15.75" customHeight="1">
      <c r="A543" s="122" t="s">
        <v>106</v>
      </c>
      <c r="B543" s="129"/>
      <c r="C543" s="129"/>
      <c r="D543" s="122"/>
      <c r="E543" s="123"/>
      <c r="F543" s="139">
        <f>F506+F542</f>
        <v>157397819.43</v>
      </c>
      <c r="G543" s="139">
        <f>G506+G542</f>
        <v>146956608.62</v>
      </c>
      <c r="H543" s="140">
        <f>G543/F543</f>
        <v>0.9336635612373044</v>
      </c>
      <c r="I543" s="140">
        <f>(I506+I542)/2</f>
        <v>1.1120978151851428</v>
      </c>
      <c r="J543" s="123"/>
    </row>
  </sheetData>
  <mergeCells count="40">
    <mergeCell ref="A537:J537"/>
    <mergeCell ref="A508:J508"/>
    <mergeCell ref="A507:J507"/>
    <mergeCell ref="A479:J479"/>
    <mergeCell ref="A513:J513"/>
    <mergeCell ref="A528:J528"/>
    <mergeCell ref="A529:J529"/>
    <mergeCell ref="A435:J435"/>
    <mergeCell ref="A455:J455"/>
    <mergeCell ref="A466:J466"/>
    <mergeCell ref="A472:J472"/>
    <mergeCell ref="A309:J309"/>
    <mergeCell ref="A323:J323"/>
    <mergeCell ref="A335:J335"/>
    <mergeCell ref="A378:J378"/>
    <mergeCell ref="A224:J224"/>
    <mergeCell ref="A254:J254"/>
    <mergeCell ref="A268:J268"/>
    <mergeCell ref="A303:J303"/>
    <mergeCell ref="A295:J295"/>
    <mergeCell ref="A128:J128"/>
    <mergeCell ref="A160:J160"/>
    <mergeCell ref="A195:J195"/>
    <mergeCell ref="A219:J219"/>
    <mergeCell ref="A60:J60"/>
    <mergeCell ref="A102:J102"/>
    <mergeCell ref="A115:J115"/>
    <mergeCell ref="A120:J120"/>
    <mergeCell ref="A1:J1"/>
    <mergeCell ref="A3:A4"/>
    <mergeCell ref="B3:D3"/>
    <mergeCell ref="E3:E4"/>
    <mergeCell ref="F3:G3"/>
    <mergeCell ref="H3:H4"/>
    <mergeCell ref="I3:I4"/>
    <mergeCell ref="J3:J4"/>
    <mergeCell ref="A6:J6"/>
    <mergeCell ref="A7:J7"/>
    <mergeCell ref="A36:J36"/>
    <mergeCell ref="A47:J47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ОИиС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Putintseva</dc:creator>
  <cp:keywords/>
  <dc:description/>
  <cp:lastModifiedBy>Putintseva</cp:lastModifiedBy>
  <cp:lastPrinted>2012-04-04T11:14:28Z</cp:lastPrinted>
  <dcterms:created xsi:type="dcterms:W3CDTF">2009-09-23T03:35:54Z</dcterms:created>
  <dcterms:modified xsi:type="dcterms:W3CDTF">2012-04-04T11:14:42Z</dcterms:modified>
  <cp:category/>
  <cp:version/>
  <cp:contentType/>
  <cp:contentStatus/>
</cp:coreProperties>
</file>