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55" activeTab="0"/>
  </bookViews>
  <sheets>
    <sheet name="Свод2014" sheetId="1" r:id="rId1"/>
  </sheets>
  <definedNames/>
  <calcPr fullCalcOnLoad="1"/>
</workbook>
</file>

<file path=xl/sharedStrings.xml><?xml version="1.0" encoding="utf-8"?>
<sst xmlns="http://schemas.openxmlformats.org/spreadsheetml/2006/main" count="458" uniqueCount="369">
  <si>
    <t>Количество созданных новых рабочих мест на предприятиях малого и среднего предпринимательства, получивших субсидии</t>
  </si>
  <si>
    <t>Количество сохраненных рабочих мест на предприятиях малого и среднего предпринимательства, получивших субсидии</t>
  </si>
  <si>
    <t>Прирост оборота от реализации товаров (работ и услуг) в предприятиях малого и среднего предпринимательства, получивших субсидии, до %</t>
  </si>
  <si>
    <t>Уменьшение удельного расхода электроэнергии в системе водоснабжения (кВт час/куб. м)</t>
  </si>
  <si>
    <t>Уменьшение удельного расхода электроэнергии в системе водоотведения (кВт час/куб. м)</t>
  </si>
  <si>
    <t>9. Муниципальная Программа «Развитие муниципальной службы Снежинского городского округа» на 2014 - 2015 гг.</t>
  </si>
  <si>
    <t>4. Муниципальная Программа «Развитие дошкольного образования в городе Снежинске» на 2014-2016 гг.</t>
  </si>
  <si>
    <t>5.  Муниципальная Программа «Социальная поддержка отдельных категорий граждан Снежинского городского округа» на 2014 – 2016 гг.</t>
  </si>
  <si>
    <r>
      <rPr>
        <b/>
        <sz val="8"/>
        <rFont val="Times New Roman"/>
        <family val="1"/>
      </rPr>
      <t xml:space="preserve">10.651,30 руб </t>
    </r>
    <r>
      <rPr>
        <sz val="8"/>
        <rFont val="Times New Roman"/>
        <family val="1"/>
      </rPr>
      <t>- Услуги, оказанные в декабре 2014 года, которые будут оплачены в 2015 году (Кт задолженность 2014г.);</t>
    </r>
    <r>
      <rPr>
        <b/>
        <sz val="8"/>
        <rFont val="Times New Roman"/>
        <family val="1"/>
      </rPr>
      <t xml:space="preserve"> 25.933,60 руб.</t>
    </r>
    <r>
      <rPr>
        <sz val="8"/>
        <rFont val="Times New Roman"/>
        <family val="1"/>
      </rPr>
      <t xml:space="preserve"> -экономия, оплата производится за фактически оказанные услуги</t>
    </r>
  </si>
  <si>
    <t>Предоставление субсидии на возмещение недополученных доходов организациям за услуги (согласно методике расчета):</t>
  </si>
  <si>
    <t xml:space="preserve">    по содержанию и текущему ремонту общего имущества в многоквартирном доме поселка Ближний Береговой</t>
  </si>
  <si>
    <t xml:space="preserve">   по содержанию и текущему ремонту общего имущества в многоквартирном доме поселка Ближний Береговой (кредиторская задолженность прошлых лет)</t>
  </si>
  <si>
    <t>доля расходов по данному направлению в общем объеме полученных средств</t>
  </si>
  <si>
    <t>1.Отсутствие семинаров, конференций необходимой тематической направленности.                                                                                               2.Заместитель начальника прошел обучение по программе "Охрана труда для руководителей и специалистов" в ГБОУ СПО (ССУЗ) "Снежинский политехнический техникум"</t>
  </si>
  <si>
    <t>МОУДОД ДЮСШ "Олимпия"</t>
  </si>
  <si>
    <t>Проживание, оплата судей</t>
  </si>
  <si>
    <t>Приобретение материалов(патроны для пулевой стрельбы)</t>
  </si>
  <si>
    <t>Не участвовала, в связи с недостаточной подготовкой.</t>
  </si>
  <si>
    <t>Занятое место в Первенстве России по пулевой стрельбе Мильковым Лазарем</t>
  </si>
  <si>
    <t>Не участвовал, в связи с недостаточной подготовкой.</t>
  </si>
  <si>
    <t>Неудовлетворительная подготовка спортсмена, более высокая подготовка соперников</t>
  </si>
  <si>
    <t>МОУДОД "Снежинская ДЮСШ по плаванию"</t>
  </si>
  <si>
    <t>Медико-фармакологическое обеспечение, приобретение медицинского оборудования, медикаментов, страховка спортсменов</t>
  </si>
  <si>
    <t>Занятое место во Всероссийских соревнованиях по акватлону среди лиц с поражением ОДА: Шашкина Е., Качаева А.</t>
  </si>
  <si>
    <t>Шашкина -1 место, Качаева - 3 место</t>
  </si>
  <si>
    <t xml:space="preserve">Занятое место в Всемирных юношеских играх по триалону с поражением ОДА Шашкинка Е. </t>
  </si>
  <si>
    <t>Не участвовала из-за отсутствия областного финансирования</t>
  </si>
  <si>
    <t>Занятое место в Первенстве России по плаванию  лиц с поражением ОДА : Шашкина Е., Качаева А.</t>
  </si>
  <si>
    <t>Занятое место в Чемпионате России по триатлону лиц с поражением ОДА : Шашкина Е. Качаева А.</t>
  </si>
  <si>
    <t>Занятое место в Кубке России по триатлону лиц с поражением ОДА : Шашкина Е. Качаева А.</t>
  </si>
  <si>
    <t>Качаева из-за травмы не участвовала в соревнованиях, Шашкина - 1 место</t>
  </si>
  <si>
    <t>Занятое место во Всероссийских соревнованиях по плаванию по программе "Специальная Олимпиада России" комбинированная эстафета (Рафиков В., Рафиков Е., Андреева Е .)</t>
  </si>
  <si>
    <t>Занятое место в Чемпионате Европы по триалону лиц с поражением ОДА "Шашкина Е.</t>
  </si>
  <si>
    <t>Включение в список сборной команды РФ по триатлону лиц споражением ОДА на 2014 г. :                                                                                   - основной состав (Шашкина Е.);                                          - резервный сост</t>
  </si>
  <si>
    <t>Занятое место во Всемирных юношеских играх по триатлону с поражением ОДВ Шашакина Е.</t>
  </si>
  <si>
    <t>МБУ "ФСЦ"</t>
  </si>
  <si>
    <t>Участие спортсменов-инвалидов во Всероссийских и международных соревнованиях (чел)</t>
  </si>
  <si>
    <t>Участие спортсменов-ветеранов во Всероссийских и международных соревнованиях (чел)</t>
  </si>
  <si>
    <t xml:space="preserve">охват детей дошкольным образованием (%) с:  - 3-6 лет; </t>
  </si>
  <si>
    <t>Устройство пандуса для инвалидов и пешеходной дорожки у входа в здание УСЗН</t>
  </si>
  <si>
    <t xml:space="preserve">Капитальный ремонт системы освещения входных групп жилых домов                                                                                              </t>
  </si>
  <si>
    <t>Предоставление субсидии МП «Энергетик на компенсацию недополученных доходов по регулируемым видам деятельности: водоснабжение, водоотведение микрорайона «Поселок Сокол» (сокращенно пл. 21)</t>
  </si>
  <si>
    <t>Строительство газопровода среднего давления в пос. Б. Береговой (проектно-изыскательские работы)</t>
  </si>
  <si>
    <t>Магистральные сети газоснабжения (1 этап реализации мероприятий по обеспечению перспективной застройки микрорайонов 22, 23 инженерными сетями газоснабжения) (проектно-изыскательские работы, экспертиза проектной документации)</t>
  </si>
  <si>
    <t>Уменьшение потерь тепловой энергии в сети системы теплоснабжения, %</t>
  </si>
  <si>
    <t>Уменьшение удельного расхода электроэнергии в системе теплоснабжения (кВт час/ Гкал)</t>
  </si>
  <si>
    <t>Уменьшение количества аварий и повреждений в системе теплоснабжения (шт./км)</t>
  </si>
  <si>
    <t>Уменьшение потерь электрической энергии в сети системы электроснабжения, %</t>
  </si>
  <si>
    <t>Уменьшение количества аварий и повреждений в сети системы электроснабжения (шт./км)</t>
  </si>
  <si>
    <t>Уменьшение потерь питьевой воды в системе водоснабжения при транспортировке и реализации, %</t>
  </si>
  <si>
    <t>Уменьшение количества аварий и повреждений в системе водоснабжения (шт./км)</t>
  </si>
  <si>
    <t>Уменьшение количества аварий и повреждений в системе водоотведения, (шт./км)</t>
  </si>
  <si>
    <t>Итого местный бюджет</t>
  </si>
  <si>
    <t>Оказание единовременной материальной (адресной социальной) помощи на время нахождения в трудной жизненной ситуации</t>
  </si>
  <si>
    <t>Меры социальной поддержки семей, родившим детей в декаду Дня семьи и Дня матери в виде оказания единовременной материальной (адресной социальной) помощи</t>
  </si>
  <si>
    <t xml:space="preserve">Меры поддержки многодетных семей, родивших (усыновивших) в течение текущего года третьего, четвертого, пятого и т.д. детей (оказание единовременной материальной (адресной социальной) помощи) </t>
  </si>
  <si>
    <t>Социальная поддержка инвалидов, семей инвалидов и семей с детьми инвалидами в виде оказание единовременной материальной (адресной социальной) помощи</t>
  </si>
  <si>
    <t>Материальное поощрение активистов из числа членов ВОС ко Дню инвалида, активистов из числа членов Совета ветеранов ко Дню пожилого человека</t>
  </si>
  <si>
    <t>Оказание единовременной материальной (адресной социальной) помощи гражданам пожилого возраста к празднику Весны и Труда и к Новогодним праздникам в размере 1000 рублей (неработающим пенсионерам, за исключением пенсионеров, ушедших на пенсию из ФГУП «РФЯЦ-ВНИИТФ им. академика Е. И. Забабахина»);
 ко Дню Победы в размере 1000 рублей (инвалидам Великой Отечественной войны, участникам Великой Отечественной войны, жителям блокадного Ленинграда, бывшим несовершеннолетним  узникам).</t>
  </si>
  <si>
    <t>Оказание помощи опекаемым детям, не получающих государственное обеспечение, детям из семей, находящихся в социально опасном положении, из малообеспеченных семей, находящихся в трудной жизненной ситуации в натуральном виде</t>
  </si>
  <si>
    <t>Социальная поддержка инвалидов (обеспечение бесплатного проезда к месту лечения и обратно инвалидам, больным хроническим гломерулонефритом)</t>
  </si>
  <si>
    <t>Социальная поддержка инвалидов (Организация питания недееспособных инвалидов, оплата расходов на зубопротезирование инвалидам, получающим пенсии до 10,0 тысяч рублей)</t>
  </si>
  <si>
    <t xml:space="preserve">Социальная поддержка семей, воспитывающих детей- инвалидов </t>
  </si>
  <si>
    <t>Приобретение средств реабилитации (кресла-коляски, трости и др.) для пункта проката</t>
  </si>
  <si>
    <t>Социальная поддержка неорганизованных детей раннего возраста (от 1 года до 3-х лет) из малообеспеченных семей и неорганизованных детей раннего возраста (от 1 года до 3 лет), рожденных от ВИЧ–инфицированных матерей, в виде выплаты денежных средств на специальные молочные продукты детского питания</t>
  </si>
  <si>
    <t xml:space="preserve">Социальная поддержка детей-сирот и детей, оставшихся без попечения родителей, находящихся в приемных семьях, в виде выплаты денежных средств на продукты питания; социальная поддержка детей, проживающих в замещающих семьях, в виде ежемесячных денежных выплат  </t>
  </si>
  <si>
    <t>Социальная поддержка семей с несовершеннолетними, находящимися в экстренной ситуации или подвергшихся насилию или жестокому обращению</t>
  </si>
  <si>
    <t>Организация комплексной реабилитации инвалидов по зрению</t>
  </si>
  <si>
    <t>Недополученные юридическими лицами доходы в связи с предоставлением льгот гражданам при оказании транспортных услуг в виде предоставления субсидий в порядке, установленном администрацией города Снежинска</t>
  </si>
  <si>
    <t>Возмещение расходов при проведении мероприятий, направленных на поддержку граждан, находящихся в трудной жизненной ситуации (лиц, освободившихся из мест лишения свободы, лиц без определённого места жительства, лиц с алкогольной и наркотической зависимостью)</t>
  </si>
  <si>
    <t>Меры социальной поддержки Почетных граждан города Снежинска в форме обеспечения лекарствами по рецептам врача</t>
  </si>
  <si>
    <t>Организация мероприятий по чествованию граждан пожилого возраста. Организационно-массовые, патриотические,  культурные  мероприятия  для  ветеранов</t>
  </si>
  <si>
    <t>Организационно-массовые, спортивные,  культурные  мероприятия  для  инвалидов. Организация работы клубов для инвалидов</t>
  </si>
  <si>
    <t>Возмещение управляющим компаниям расходов, связанных с предоставлением ежемесячной выплаты компенсации: дворникам (уборщикам внутрикварталь-ных дворовых территорий), работающим в управляющих компаниях, обслуживающих организациях, предоставляю-щих услуги по обслуживанию жилищного фонда, представителям квартиросъемщиков и собственников жилья (старшим по домам) в форме уменьшения платежей за жилье и коммунальные услуги</t>
  </si>
  <si>
    <t>Компенсация суммы родительской платы за путевки в МАУ ДОЦ «Орленок» на детей, находящихся в трудной жизненной ситуации</t>
  </si>
  <si>
    <t>Компенсация выпадающих доходов МП «Снежинские бани»:</t>
  </si>
  <si>
    <t xml:space="preserve">   по оказанию комплекса банных услуг жителям домов без ванн, проживающих в микрорайоне «Поселок Сокол»  Снежинского городского округа</t>
  </si>
  <si>
    <t xml:space="preserve">   по оказанию комплекса банных услуг жителям домов без ванн, проживающих в микрорайоне «Поселок Сокол»  Снежинского городского округа (кредиторская задолженность прошлых лет)</t>
  </si>
  <si>
    <t xml:space="preserve">   по оказанию комплекса банных услуг пенсионерам всех категорий в бане «Свежесть» и в бане, расположенной в жилом районе  «Поселок Сокол»</t>
  </si>
  <si>
    <t xml:space="preserve">   по оказанию комплекса банных услуг пенсионерам всех категорий в бане «Свежесть» и в бане, расположенной в жилом районе  «Поселок Сокол» (кредиторская задолженность прошлых лет)</t>
  </si>
  <si>
    <t xml:space="preserve">    за оказание комплекса банных услуг детям-сиротам в «Оздоровительной бане»</t>
  </si>
  <si>
    <t xml:space="preserve">    за оказание комплекса банных услуг детям-сиротам в «Оздоровительной бане» (кредиторская задолженность прошлых лет)</t>
  </si>
  <si>
    <t>Монтаж пандуса для инвалида Мельник Т.В. на лоджии квартиры 3 дома 22 по ул. Комсомольская (проект, установка)</t>
  </si>
  <si>
    <t>Эффективность использования средств бюджета</t>
  </si>
  <si>
    <t>Причины отклонений</t>
  </si>
  <si>
    <t>план</t>
  </si>
  <si>
    <t>факт</t>
  </si>
  <si>
    <t>отклонение (+,-)</t>
  </si>
  <si>
    <t>4=3-2</t>
  </si>
  <si>
    <t>5=3/2</t>
  </si>
  <si>
    <t>8=7/6</t>
  </si>
  <si>
    <t>9=5/8</t>
  </si>
  <si>
    <t>Местный бюджет</t>
  </si>
  <si>
    <t>Итого по Программе 1:</t>
  </si>
  <si>
    <t>Итого по Программе 2:</t>
  </si>
  <si>
    <t>Итого по Программе 3:</t>
  </si>
  <si>
    <t>Итого по Программе 4:</t>
  </si>
  <si>
    <t>Итого по Программе 5:</t>
  </si>
  <si>
    <t>Итого по Программе 6:</t>
  </si>
  <si>
    <t>Итого по Программе 7:</t>
  </si>
  <si>
    <t>Итого по Программе 8:</t>
  </si>
  <si>
    <t>Итого по Программе 9:</t>
  </si>
  <si>
    <t>Итого по Программе 10:</t>
  </si>
  <si>
    <t>Итого по Программе 11:</t>
  </si>
  <si>
    <t>улучшение жилищных условий граждан Снежинского городского округа – работников организаций и учреждений, обеспечивающих жизнедеятельность города, семей</t>
  </si>
  <si>
    <t>Показатели</t>
  </si>
  <si>
    <t>Коэфф. достижения индикативного показателя</t>
  </si>
  <si>
    <t>Использование средств бюджета,   рублей</t>
  </si>
  <si>
    <t>Коэфф. использования средств бюджета</t>
  </si>
  <si>
    <t xml:space="preserve">2 чел. прошли бесплатные курсы повышения квалификации, для других муниципальных служащих в г.Челябинске и г.Екатеринбурге не проводились необходимые курсы по повышению квалификации </t>
  </si>
  <si>
    <t>фактические расходы по договору</t>
  </si>
  <si>
    <t>фактические расходы сложились по реестрам КЦСОН</t>
  </si>
  <si>
    <t>Удельный вес семей, находившихся в социально опасном положении, снятых с учета в связи с улучшением ситуации в семье от общего количества семей, состоящих на учете как семьи, находящиеся в социально опасном положении, %</t>
  </si>
  <si>
    <t>Удельный вес детей, находящихся в трудной жизненной ситуации, охваченных круглогодичным оздоровлением от числа детей указанной категории, подлежащих оздоровлению, %</t>
  </si>
  <si>
    <t>Удельный вес граждан пожилого возраста и инвалидов, получивших   адресную социальную помощь, дополнительные меры социальной поддержки и услуги от числа указанных категорий граждан, состоящих на учете в УСЗН, %</t>
  </si>
  <si>
    <t>Удельный вес детей-сирот и детей, оставшихся без попечения родителей, устроенных за отчетный период на воспитание в семьи, в процентах от общего числа детей-сирот и детей, оставшихся без попечения родителей, нуждающихся в устройстве, %</t>
  </si>
  <si>
    <t>Компенсация за содержание и текущий ремонт жилья поселка Ближний Береговой, исходя из расчета плановой площади, кв. м.</t>
  </si>
  <si>
    <t>Компенсация за водоотведение нецентрализованное из выгребных ям и антисептиков от жилых домов в поселке Ближний Береговой и п.Сокол, исходя из расчета лимитов потребления, куб. м.</t>
  </si>
  <si>
    <t>Оказание комплекса банных услуг жителям проживающих в домах без ванн, кол-во помывок</t>
  </si>
  <si>
    <t>Оказание комплекса банных услуг пенсионерам всех категорий, кол-во помывок</t>
  </si>
  <si>
    <t>Оказание комплекса банных услуг детям-сиротам, кол-во помывок</t>
  </si>
  <si>
    <t xml:space="preserve">Компенсация доходов организациям за водоотведение и водоснабжение для населения п.Б.Береговой и п.Сокол, исходя из расчета лимитов потребления, куб. м. </t>
  </si>
  <si>
    <t>Организация отдыха  и оздоровления в каникулярное время в МАУ ДОЦ «Орленок» детей из семей, находящихся в трудной жизненной ситуации и семей  в социально опасном положении, чел.</t>
  </si>
  <si>
    <t>12. Муниципальная Программа «Строительство, реконструкция и капитальный ремонт объектов учреждений социальной сферы города Снежинска» на 2014-2016 гг.</t>
  </si>
  <si>
    <t>Реконструкция здания школы № 118 под МДОУ «Детский сад комбинированного типа № 1» в 23 микрорайоне г. Снежинска</t>
  </si>
  <si>
    <t>Устройство вторых эвакуационных выходов МДОУ № 5, 8</t>
  </si>
  <si>
    <t>Капитальный ремонт кровли пристроя МБОУ СОШ №121</t>
  </si>
  <si>
    <t>Строительство бассейна в школе № 118</t>
  </si>
  <si>
    <t>Капитальный ремонт объектов на территории  МАУ ДОЦ «Орленок»</t>
  </si>
  <si>
    <t>Реконструкция стадиона МБОУ №126</t>
  </si>
  <si>
    <t>Государственная экспертиза проектной документации на строительство «Дома ветеранов» (Дом-интернат для инвалидов и престарелых малой вместимости)</t>
  </si>
  <si>
    <t>Капитальный ремонт общежития «Восток»</t>
  </si>
  <si>
    <t>Капитальное строительство и реконструкция:</t>
  </si>
  <si>
    <t>Устройство вторых эвакуационных выходов МДОУ № 4, 9, 20, 25, 27</t>
  </si>
  <si>
    <t xml:space="preserve">Реконструкция стадиона МБОУ №126 </t>
  </si>
  <si>
    <t>Капитальный ремонт:</t>
  </si>
  <si>
    <t>4. Муниципальная Программа "Обеспечение общественного порядка,  противодействие преступности  и профилактика правонарушений в Снежинском городском округе" на 2014 - 2016 гг.</t>
  </si>
  <si>
    <t>Обеспечение деятельности призывной комиссии и её участия в проведении социально - патриотической акции «День призывника».</t>
  </si>
  <si>
    <t>Транспортные расходы на торжественные проводы молодёжи в армию, при участии общественности города, а/час</t>
  </si>
  <si>
    <t xml:space="preserve">5. Муниципальная Программа «Повышение энергетической эффективности и снижение энергетических затрат в бюджетной сфере муниципального образования «Город Снежинск» на 2014 - 2016 гг. </t>
  </si>
  <si>
    <t>Разработка схем водоснабжения и водоотведения муниципального образования «Город Снежинск» в соответствии с требованиями Федерального закона от 07.12.2011 г. № 416-ФЗ «О водоснабжении и водоотведении» и постановления Правительства РФ от 05.09.2013 №782 «О схемах водоснабжения и водоотведения»</t>
  </si>
  <si>
    <t>Отношение численности сотрудников БУ  в которых расход воды осуществляют с использованием приборов учета, к общей численности сотрудников БУ, %</t>
  </si>
  <si>
    <t>6. Муниципальная Программа «Поддержка спорта высших достижений» на 2014 год</t>
  </si>
  <si>
    <t>Занятое место в Первенстве России по пулевой стрельбе Савиным Валентином</t>
  </si>
  <si>
    <t>Занятое место в Чемпионате мира по триатлону лиц с поражением ОДА Шашкина Е.</t>
  </si>
  <si>
    <t xml:space="preserve">7. Муниципальная Программа «Развитие дошкольного образования в городе Снежинске» на 2014 – 2016 гг. </t>
  </si>
  <si>
    <t xml:space="preserve">Привлечение в дошкольные образовательные учреждения  детей с нарушениями в развитии, из малообеспеченных, неблагополучных семей, а также семей, оказавшихся в трудной жизненной ситуации, освобождение полностью или частично от родительской платы за присмотр и уход за детьми. </t>
  </si>
  <si>
    <r>
      <rPr>
        <b/>
        <sz val="8"/>
        <rFont val="Times New Roman"/>
        <family val="1"/>
      </rPr>
      <t>114.872,00 руб</t>
    </r>
    <r>
      <rPr>
        <sz val="8"/>
        <rFont val="Times New Roman"/>
        <family val="1"/>
      </rPr>
      <t xml:space="preserve"> - Услуги, оказанные в декабре 2014 года, которые будут оплачены в 2015 году (Кт задолженность 2014г.).
</t>
    </r>
    <r>
      <rPr>
        <b/>
        <sz val="8"/>
        <rFont val="Times New Roman"/>
        <family val="1"/>
      </rPr>
      <t>85.817,90</t>
    </r>
    <r>
      <rPr>
        <sz val="8"/>
        <rFont val="Times New Roman"/>
        <family val="1"/>
      </rPr>
      <t xml:space="preserve"> руб. - экономия, оплата производится за фактически оказанные услуги</t>
    </r>
  </si>
  <si>
    <r>
      <rPr>
        <b/>
        <sz val="8"/>
        <rFont val="Times New Roman"/>
        <family val="1"/>
      </rPr>
      <t>2.500,00 руб</t>
    </r>
    <r>
      <rPr>
        <sz val="8"/>
        <rFont val="Times New Roman"/>
        <family val="1"/>
      </rPr>
      <t xml:space="preserve"> - Услуги, оказанные в декабре 2014 года, которые будут оплачены в 2015 году (Кт задолженность 2014г.).
</t>
    </r>
    <r>
      <rPr>
        <b/>
        <sz val="8"/>
        <rFont val="Times New Roman"/>
        <family val="1"/>
      </rPr>
      <t>5.700,00 руб</t>
    </r>
    <r>
      <rPr>
        <sz val="8"/>
        <rFont val="Times New Roman"/>
        <family val="1"/>
      </rPr>
      <t>. - экономия, оплата производится за фактически оказанные услуги</t>
    </r>
  </si>
  <si>
    <r>
      <rPr>
        <b/>
        <sz val="9"/>
        <rFont val="Times New Roman"/>
        <family val="1"/>
      </rPr>
      <t>4.357,13 руб</t>
    </r>
    <r>
      <rPr>
        <sz val="9"/>
        <rFont val="Times New Roman"/>
        <family val="1"/>
      </rPr>
      <t>.- Услуги, оказанные в декабре 2014 года, которые будут оплачены в 2015 году (Кт задолженность 2014г.).</t>
    </r>
  </si>
  <si>
    <r>
      <t>375.615,60руб</t>
    </r>
    <r>
      <rPr>
        <sz val="8"/>
        <rFont val="Times New Roman"/>
        <family val="1"/>
      </rPr>
      <t xml:space="preserve">.- Услуги, оказанные в декабре 2014 года, которые будут оплачены в 2015году (Кт задолженность 2014г.). 519.815,15 руб. - Экономия </t>
    </r>
  </si>
  <si>
    <r>
      <rPr>
        <b/>
        <sz val="9"/>
        <rFont val="Times New Roman"/>
        <family val="1"/>
      </rPr>
      <t>62.228,45</t>
    </r>
    <r>
      <rPr>
        <sz val="9"/>
        <rFont val="Times New Roman"/>
        <family val="1"/>
      </rPr>
      <t xml:space="preserve"> руб.-Услуги, оказ. в декабре 2014года, которые будут оплачены в 2015 г. (К. задолженность 2014г.),</t>
    </r>
    <r>
      <rPr>
        <b/>
        <sz val="9"/>
        <rFont val="Times New Roman"/>
        <family val="1"/>
      </rPr>
      <t xml:space="preserve"> 1.131,83 руб</t>
    </r>
    <r>
      <rPr>
        <sz val="9"/>
        <rFont val="Times New Roman"/>
        <family val="1"/>
      </rPr>
      <t>. - экономия, оплата произведена за фактич. оказанные услуги</t>
    </r>
  </si>
  <si>
    <t>Достижение индикативных показателей за 2014 год</t>
  </si>
  <si>
    <t>Доля образовательных систем муниципальных образований Челябинской области, охваченных процессами переподготовки и повышения квалификации преподавательского и управленческого корпуса системы дошкольного и общего образования на базе площадок, созданных для распространения современных моделей доступного и качественного образования, а также моделей региональных и муниципальных образовательных систем, обеспечивающих государственно-общественный характер управления образованием, от общего числа муниципальных образований Челябинской области (в процентах)</t>
  </si>
  <si>
    <t>Доля учителей, участвующих в деятельности профессиональных сетевых сообществ и саморегулируемых организаций и регулярно получающих в них профессиональную помощь и поддержку в общей численности учителей (в процентах)</t>
  </si>
  <si>
    <t>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 (в процентах)</t>
  </si>
  <si>
    <t>Доля специалистов преподавательского и управленческого корпуса системы дошкольного и общего образования, обеспечивающих распространение современных моделей доступного и качественного образования, а также моделей региональных и муниципальных образовательных систем, обеспечивающих государственно-общественный характер управления образованием, в общей численности специалистов преподавательского и управленческого корпуса системы дошкольного и общего образования (в процентах)</t>
  </si>
  <si>
    <t>Доля обучающихся в общей численности обучающихся на всех уровнях образования, получивших оценку своих достижений (в том числе с использованием информационно-коммуникационных технологий) через добровольные и обязательные процедуры оценивания для построения на основе этого индивидуальной образовательной траектории, способствующей социализации личности (в процентах)</t>
  </si>
  <si>
    <t>Доля детей в возрасте от 5 до 7 лет, охваченных услугами дошкольного образования в городском округе, в общей численности детей указанного возраста нуждающихся в таком образовании (в процентах)</t>
  </si>
  <si>
    <t>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 в общем количестве участников всероссийских мероприятий среди обучающихся областных государственных и муниципальных образовательных учреждений, реализующих программы начального, основного, среднего (полного) общего и дополнительного общего образования (в процентах)</t>
  </si>
  <si>
    <t>Доля обучающихся 9-11 классов, принявших участие в региональных этапах олимпиад школьников по общеобразовательным предметам в общей численности обучающихся 9-11 классов в общеобразовательных учреждениях) (в процентах)</t>
  </si>
  <si>
    <t>Доля образовательных учреждений общего образования, функционирующих в рамках национальной образовательной инициативы «Наша новая школа», в общем количестве образовательных учреждений общего образования в Челябинской области (в процентах)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</si>
  <si>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 (в процентах)</t>
  </si>
  <si>
    <t>Средства поступили на раздел МОУ (0702), молодой специалист работает в МБДОУ (0701). Обращение об изм раздела были направлены в МОиН ЧО (от 28.11.14 исх. 06-07/361) и Финансовое управление г.Снежинска (от 25.11.2014 исх.06-07/351)</t>
  </si>
  <si>
    <t>В 2014 сотрудник УСЗН направлялся на курсы повышения квалификации по программе 72-часа. Курсы бесплатные. Фактическая экономия. Второй планируемый сотрудник на курсы не направлялся, в связи с отсутствием необходимого направления программы обучения</t>
  </si>
  <si>
    <t>Занятое место в Первенстве России по воднолыжному спорту Родионовой Екатериной</t>
  </si>
  <si>
    <t>Занятое место в Первенстве России по пулевой стрельбе Онищук Анастасией</t>
  </si>
  <si>
    <t>Занятое место в Первенстве России по пулевой стрельбе Лезиной Яной</t>
  </si>
  <si>
    <t>Компенсация суммы родительской платы за путевки в лагеря  дневного пребывания при общеобразовательных школах, учреждениях дополнительного образования и клубах по месту жительства на детей, находящихся в трудной жизненной ситуации</t>
  </si>
  <si>
    <t xml:space="preserve">охват детей дошкольным образованием (%) с:
     - 3-6 лет; </t>
  </si>
  <si>
    <t xml:space="preserve">     - 2-3 года;</t>
  </si>
  <si>
    <t xml:space="preserve">     - 2-х месяцев до 2-х лет </t>
  </si>
  <si>
    <t xml:space="preserve">Переуплотненность на 100 мест </t>
  </si>
  <si>
    <t>«Текучесть» кадрового состава дошкольных образовательных учреждений , не более %</t>
  </si>
  <si>
    <t>8. Муниципальная Программа «Развитие малого и среднего предпринимательства в Снежинском городском округе» на 2014 - 2016 гг.</t>
  </si>
  <si>
    <t>Предоставление субсидий субъектам малого и среднего предпринимательства на возмещение затрат по приобретению оборудования в целях создания и (или) развития, и (или) модернизации производства товаров</t>
  </si>
  <si>
    <t>Оказание финансовой поддержки субъектам малого 
и среднего предпринимательства, количество человек</t>
  </si>
  <si>
    <t>Приобретение учебной и художественной литературы для школьных библиотек</t>
  </si>
  <si>
    <t>Создание условий для подготовки и проведения государственной итоговой аттестации обучающихся по образовательным программам основного общего и среднего общего образования</t>
  </si>
  <si>
    <t>Приобретение технологического оборудования для пищеблоков образовательных учреждений, реализующих программы дошкольного и общего  образования</t>
  </si>
  <si>
    <t>Проведение городского конкурса «Инновации в общем образовании»</t>
  </si>
  <si>
    <t xml:space="preserve">Модернизация локальной компьютерной сети и подключение  к ней всех компьютеров учреждений </t>
  </si>
  <si>
    <t>Приобретение оборудования и программного обеспечения в целях организации предоставления гражданам первоочередных муниципальных услуг в электронном виде и создания единого городского информационного образовательного пространства</t>
  </si>
  <si>
    <t>Приобретение оборудования для Центра образовательной робототехники</t>
  </si>
  <si>
    <t>Организация и проведение образовательных мероприятий для педагогических работников муниципальных образовательных учреждений и муниципальных дошкольных образовательных учреждений по повышению ИКТ-компетентности</t>
  </si>
  <si>
    <t xml:space="preserve"> Проведение городского конкурса «Педагог года в дошкольном образовании» </t>
  </si>
  <si>
    <t>Проведение городского конкурса профессионального мастерства педагогов «Педагогический дебют»</t>
  </si>
  <si>
    <t xml:space="preserve"> Денежное поощрение педагогических работников по итогам работы за учебный год с одаренными детьми в области образования </t>
  </si>
  <si>
    <t xml:space="preserve">Выплата единовременной материальной помощи молодым специалистам муниципальных образовательных учреждений  </t>
  </si>
  <si>
    <t>Подготовка и участие в областных и всероссийских конкурсах профессионального мастерства работников образования</t>
  </si>
  <si>
    <t>Проведение мероприятий, связанных с поощрением педагогических работников образовательных учреждений (приобретением цветов, подарков, рамок, дипломов, украшение зала и т.п.)</t>
  </si>
  <si>
    <t>Выплата стипендий города Снежинска</t>
  </si>
  <si>
    <t xml:space="preserve">Выплата стипендий «Созвездие» </t>
  </si>
  <si>
    <t>Выплата ежегодных стипендий «Старт в науку» выпускникам общеобразовательных учреждений</t>
  </si>
  <si>
    <t>Выплата стипендий имени академика Б.В.Литвинова</t>
  </si>
  <si>
    <t>Оплата участия детей в предметных олимпиадах, творческих конкурсах, спортивных соревнованиях городского, областного, зонального, регионального, российского и международного уровня</t>
  </si>
  <si>
    <t>Проведение городских конкурсов, выставок, фестивалей, соревнований, предметных олимпиад (создание и функционирование школы олимпиадного резерва)</t>
  </si>
  <si>
    <t>Создание условий для неформального общения и досуговой деятельности детей и подростков с разными видами одаренности: «Елка главы города», «Олимпийский бал»</t>
  </si>
  <si>
    <t xml:space="preserve">Развитие школьного ученического самоуправления </t>
  </si>
  <si>
    <t>Организация работы гражданско-патриотического развития различных категорий детей</t>
  </si>
  <si>
    <t xml:space="preserve"> Приобретение спортивного инвентаря и оборудования для образовательных учреждений </t>
  </si>
  <si>
    <t>Питание отдельных категорий обучающихся  в общеобразовательных учреждениях (МБОУ № 117, 121, 125, 126, 127, 135)  в соответствии с Положением «О порядке предоставления льготы  на питание отдельных категорий обучающихся  в общеобразовательных учреждениях Снежинского городского округа»</t>
  </si>
  <si>
    <t>Питание учащихся (воспитанников) МБС(К)ОУ №№ 122,128</t>
  </si>
  <si>
    <t>Оплата услуг по передаче данных и предоставлению доступа к сети Интернет детей-инвалидов и педагогических работников</t>
  </si>
  <si>
    <t>Управление образования</t>
  </si>
  <si>
    <t>МКУ «СЗИГХ»</t>
  </si>
  <si>
    <t>МКУ "СЗИГХ"</t>
  </si>
  <si>
    <t>Приобретение учебного оборудования для специальных (коррекционных) образовательных учреждений для обучающихся, воспитанников с ограниченными возможностями здоровья</t>
  </si>
  <si>
    <t>Приобретение специального (коррекционного) оборудования для обучения детей с ограниченными возможностями здоровья детей дошкольного и школьного возраста</t>
  </si>
  <si>
    <t>Создание базовых общеобразовательных организаций, в которых созданы условия для инклюзивного образования детей-инвалидов</t>
  </si>
  <si>
    <t>Доля семей, чьи дети старшего дошкольного возраста имеют возможность получать доступные качественные услуги предшкольного образования, в общей численности семей, имеющих детей старшего дошкольного возраста (в процентах)</t>
  </si>
  <si>
    <t>Доля школьников, которым предоставлена возможность обучаться в соответствии с основными современными требованиями, в общей численности школьников (в процентах)</t>
  </si>
  <si>
    <t>Доля учителей, эффективно использующих современные образовательные технологии (в том числе информационно-коммуникационные технологии) в профессиональной деятельности, в общей численности учителей (в процентах)</t>
  </si>
  <si>
    <t>Доля образовательных систем муниципальных образований Челябинской области, охваченных процессами переподготовки и повышения квалификации преподавательского и управленческого корпуса системы дошкольного и общего образования, (в процентах)</t>
  </si>
  <si>
    <t>Доля учителей, участвующих в 
деятельности профессиональных сетевых сообществ и саморегулируемых организаций и регулярно получающих в них профессиональную помощь и поддержку в общей численности учителей (в процентах)</t>
  </si>
  <si>
    <t>Количество общеобразовательных учреждений, в которых выполнен капитальный ремонт спортивных площадок</t>
  </si>
  <si>
    <t>Кол-во дошкольных учреждений, в которых выполнен капитальный ремонт кровли</t>
  </si>
  <si>
    <t>13. Муниципальная Программа «Строительство и реконструкция автомобильных дорог на территории Снежинского городского округа» на 2014 - 2016 гг.</t>
  </si>
  <si>
    <t>Итого по Программе 13:</t>
  </si>
  <si>
    <t>Строительство улицы № 27А (от улицы Ломинского до улицы Транспортной) в городе Снежинске</t>
  </si>
  <si>
    <t>Реконструкция улицы Берёзовая (от улицы Чуйкова до улицы Строителей) в жилом поселке № 2 города Снежинска (проектные работы)</t>
  </si>
  <si>
    <t>Реконструкция существующих улиц (проектные работы) (км.)</t>
  </si>
  <si>
    <t>«Оказание молодым семьям государственной поддержки для улучшения жилищных условий в городе Снежинске» ФБ</t>
  </si>
  <si>
    <t>«Оказание молодым семьям государственной поддержки для улучшения жилищных условий в городе Снежинске» ОБ</t>
  </si>
  <si>
    <t>2. Муниципальная Программа «Развитие малого и среднего предпринимательства в Снежинском городском округе» на 2014 - 2016 гг.</t>
  </si>
  <si>
    <t>3. Муниципальная Программа «Развитие образования в Снежинском городском округе» на 2014 - 2016 гг.</t>
  </si>
  <si>
    <t>Питание отдельных категорий обучающихся  в общеобразовательных учреждениях (МБОУ № 117, 121, 125, 126, 127, 135)</t>
  </si>
  <si>
    <t>Выплата вознаграждения победителям областного конкурса научно-методических материалов «Новой школе - новые стандарты»</t>
  </si>
  <si>
    <t xml:space="preserve">Выплата денежного вознаграждения муниципальным учреждениям – победителям конкурсного отбора муниципальных учреждений – образовательных организаций для создания базовых площадок </t>
  </si>
  <si>
    <t>Распределение денежного вознаграждения педагогическим коллективам муниципальных образовательных учреждений,  - победителям областного конкурса  «Современные образовательные технологии»</t>
  </si>
  <si>
    <t>Выплата денежного вознаграждения муниципальным учреждениям – общеобразовательным организациям – победителям областного конкурса на лучшую организацию питания в муниципальных учреждениях – общеобразовательных организациях</t>
  </si>
  <si>
    <t>Создание на базе общеобразовательных организаций для обучающихся, воспитанников с ограниченными возможностями здоровья ресурсных центров по проблемам инклюзивного образования детей с ограниченными возможностями здоровья и детей-инвалидов</t>
  </si>
  <si>
    <t>УФиС</t>
  </si>
  <si>
    <t>Площадь земельных участков, предоставленных на аукционах, га</t>
  </si>
  <si>
    <t>«Развитие системы ипотечного жилищного кредитования»</t>
  </si>
  <si>
    <t>Проезд к месту соревнований</t>
  </si>
  <si>
    <t>Гранты на поддержку спортсменов-ветеранов</t>
  </si>
  <si>
    <t>Выплата инвалидам единовременной материальной (адресной социальной) помощи ко Дню инвалида</t>
  </si>
  <si>
    <t>Оценка эффективности использования средств бюджета в 2014 году по муниципальным Программам</t>
  </si>
  <si>
    <t xml:space="preserve">9. Магистральные сети газоснабжения и электроснабжения  0,4 кВ в северной части  пос. Б.Береговой </t>
  </si>
  <si>
    <t>1. Муниципальная Программа реализации национального проекта «Доступное и комфортное жилье - гражданам России» в городе Снежинске» на 2011 - 2015 гг.</t>
  </si>
  <si>
    <t>2. Муниципальная Программа «Капитальный ремонт многоквартирных домов»  на 2014 г.</t>
  </si>
  <si>
    <t>Капитальный ремонт кровли многоквартирных домов, кв.м.</t>
  </si>
  <si>
    <t>Капитальный ремонт кровли - устройство желобов, м/п</t>
  </si>
  <si>
    <t>3. Муниципальная Программа «Комплексное развитие систем коммунальной инфраструктуры Снежинского городского округа» на 2014 - 2016 гг.</t>
  </si>
  <si>
    <t xml:space="preserve">   по водоснабжению, централизованному водоотведению для населения поселка Ближний Береговой и микрорайона "Поселок Сокол" Снежинского городского округа</t>
  </si>
  <si>
    <t xml:space="preserve">   по водоснабжению, централизованному водоотведению для населения поселка Ближний Береговой и микрорайона "Поселок Сокол" Снежинского городского округа (кредиторская задолженность прошлых лет)</t>
  </si>
  <si>
    <t xml:space="preserve">   по нецентрализованному водоотведению (вывоз ЖБО) для  населения поселка Ближний Береговой и микрорайона "Поселок Сокол" Снежинского городского округа</t>
  </si>
  <si>
    <t xml:space="preserve">   по нецентрализованному водоотведению (вывоз ЖБО) для  населения поселка Ближний Береговой и микрорайона "Поселок Сокол" Снежинского городского округа (кредиторская задолженность прошлых лет)</t>
  </si>
  <si>
    <t>Оказание  единовременной материальной помощи (адресной социальной помощи) ко Дню знаний опекунам (попечителям), не получающим денежные средства на содержание детей, оставшихся без попечения родителей</t>
  </si>
  <si>
    <t xml:space="preserve">доля расходов по данному направлению в общем объеме полученных средств </t>
  </si>
  <si>
    <t>«Подготовка земельных участков для освоения в целях жилищного строительства»</t>
  </si>
  <si>
    <t>МКУ "СЗСР"</t>
  </si>
  <si>
    <t>Повышение квалификации муниципальных служащих города (с получением свидетельства государственного образца, программа не менее 72 час.), участие в однодневных и двухдневных семинарах, конференциях по профильным направлениям деятельности и вопросам муниципальной службы</t>
  </si>
  <si>
    <t>МКУ «СЗСР»</t>
  </si>
  <si>
    <t>Объем потребления ТЭ БУ, тыс.
Гкал</t>
  </si>
  <si>
    <t>Объем потребления ЭЭ БУ, тыс.
кВтч</t>
  </si>
  <si>
    <t>Объем потребления воды БУ, тыс.
м³</t>
  </si>
  <si>
    <t>Удельный расход ТЭ БУ на 1 м² общей площади,  Гкал/м²</t>
  </si>
  <si>
    <t>Удельный расход ЭЭ на обеспечение БУ, кВтч/ чел</t>
  </si>
  <si>
    <t>Удельный расход воды на обеспечение БУ,  м³/чел</t>
  </si>
  <si>
    <t>экономия</t>
  </si>
  <si>
    <t>КСП</t>
  </si>
  <si>
    <t>Предоставление субсидии  социально ориентированным некоммерческим организациям (Снежинскому городскому совету ветеранов) на возмещение затрат, связанных с осуществлением уставной деятельности, в объеме не ниже рекомендованного органами исполнительной власти Челябинской области</t>
  </si>
  <si>
    <t>Питание, суточные</t>
  </si>
  <si>
    <t>Окончательный расчет по контракту 2013 года. Приобретение квартир у ООО "ИМПЕКС" (32 квартиры общей площадью 1 117.14 кв. м, по ул.Чкаловская, мкр.19, дом №11, подъезд 2) по мун.контракту №12 от 06.09.2013г. без НДС.                                                                                                                                                                          Отклонение 0,66 руб. по причине уменьшения общей площади помещений (с 1 117.14 кв. м до 1 115.9 кв.м) после инвентаризации при завершении строительства дома. С целью обеспечения в 2014 году жильем детей-сирот и детей, оставшихся без попечения родителей, 2 квартиры, каждая общей площадью 24,4 кв. м, общей стоимостью 2 424 942,08 руб. были переведены в муниципальный специализированный фонд жилых помещений для данной категории детей, с последующим восстановлением расходов местного бюджета за счет средств федерального и областного бюджета.</t>
  </si>
  <si>
    <t>Управление ГОЧС</t>
  </si>
  <si>
    <t>Отношение площади БУ, в которых расчет за ТЭ осуществл. с исп. приборов учета, к общей площади БУ, %</t>
  </si>
  <si>
    <t>Отношение количества БУ, в отношении которых проведено энергетическое обследование и имеются энергетические паспорта, к общему количеству БУ,  %</t>
  </si>
  <si>
    <t>Итого областной (федеральный) бюджет</t>
  </si>
  <si>
    <t>ВСЕГО</t>
  </si>
  <si>
    <t>доля расходов по Программе в общем объеме средств получателя</t>
  </si>
  <si>
    <t>выполнены изыскательские работы, проектные работы выполняться не будут</t>
  </si>
  <si>
    <t>проект находится на согласовании в госэкспертизе</t>
  </si>
  <si>
    <t>В городах Челябинск и Екатеринбург рынок предложений по обучению был ограничен</t>
  </si>
  <si>
    <t>увеличение муниципального специализированного фонда жилых помещений для данной категории детей, тыс.кв. м</t>
  </si>
  <si>
    <t>улучшение жилищных условий лиц из числа детей-сирот и детей, оставшихся без попечения родителей</t>
  </si>
  <si>
    <t>объект выполнен, 359909,53 - экономия денежных средств</t>
  </si>
  <si>
    <t>объект находится в стадии строительства, окончание работ 2015 год</t>
  </si>
  <si>
    <t>остаток средств 29 698,00 рублей, стадия согласования с госэкспертизой</t>
  </si>
  <si>
    <t>остаток средств 71 972,00 рублей, стадия согласования с госэкспертизой</t>
  </si>
  <si>
    <t>проект не завершен, в стадии проектирования</t>
  </si>
  <si>
    <t>Частичное выполнение работ. Объект перенесен на 2015 год, размещение данного объекта на аукцион планируется в апреле 2015года</t>
  </si>
  <si>
    <t xml:space="preserve">Количество муниципальных служащих, прошедших повышение квалификации и переподготовку, в процентах от общего количества муниципальных служащих </t>
  </si>
  <si>
    <t xml:space="preserve">выполнение работ, завершение объекта планируется  в 2015году </t>
  </si>
  <si>
    <t>торги на работы по данному объекту не проводились</t>
  </si>
  <si>
    <t>выполнено техническое обследование и изыскательские работы, проектные работы выполняться не будут</t>
  </si>
  <si>
    <t xml:space="preserve">Частичное выполнение  работ, завершение объекта планируется  в 2015году </t>
  </si>
  <si>
    <t>Доля учителей, прошедших обучение по новым адресным моделям повышения квалификации и имевшим возможность выбора программ обучения, в общей численности учителей (в процентах)</t>
  </si>
  <si>
    <t>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(в процентах)</t>
  </si>
  <si>
    <t>Доля специалистов, обеспечивающих распространение современных моделей доступного и качественного образования, а также моделей региональных и муниципальных образовательных систем, в общей численности специалистов, (в процентах)</t>
  </si>
  <si>
    <t>Доля обучающихся в общей численности обучающихся на всех уровнях образования, получивших оценку своих достижений через добровольные и обязательные процедуры оценивания, способствующей социализации личности (в процентах)</t>
  </si>
  <si>
    <t>Доля детей в возрасте от 5 до 7 лет, 
охваченных услугами дошкольного образования в городском округе, в общей численности детей указанного возраста нуждающихся в таком образовании (в процентах)</t>
  </si>
  <si>
    <t>Доля детей в возрасте от 1 года до 7 лет, охваченных услугами дошкольного образования в городском округе, в общем числе нуждающихся в таком образовании (в процентах)</t>
  </si>
  <si>
    <t>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 (в процентах)</t>
  </si>
  <si>
    <t>Доля обучающихся 9-11 классов, 
принявших участие в региональных этапах олимпиад школьников по общеобразовательным предметам в общей численности обучающихся 9-11 классов в общеобразовательных учреждениях) (в процентах)</t>
  </si>
  <si>
    <t>Доля образовательных учреждений 
общего образования, функционирующих в рамках национальной образовательной инициативы «Наша новая школа», в общем количестве образовательных учреждений общего образования в Челябинской области (в процентах)</t>
  </si>
  <si>
    <t>Количество обучающихся в среднем на один компьютер (в чел.)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</si>
  <si>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образования, в общей численности детей с ограниченными возможностями (в процентах)</t>
  </si>
  <si>
    <t>Количество уроков, пропущенных одним обучающимся по болезни за учебный год (уроков)</t>
  </si>
  <si>
    <t>Доля обучающихся, получающих образование в дистанционных формах (в процентах)</t>
  </si>
  <si>
    <t>Доля обучающихся, получающих горячее питание, от числа всех обучающихся в общеобразовательном учреждении (в процентах)</t>
  </si>
  <si>
    <t>11. Муниципальная Программа «Социальная поддержка отдельных категорий граждан Снежинского городского округа» на 2014 – 2016 гг.</t>
  </si>
  <si>
    <t>Отсутствие предложений на проведение аукциона на приобретение компьютера</t>
  </si>
  <si>
    <t>Выдано 28 свидетельств, срок действия до 15.07.2015. в 2014 году освоено 20 Свидетельств, 8 будут реализованы в 2015 году</t>
  </si>
  <si>
    <t>В связи с досрочным погашением кредитов количество участником уменьшилось с 253 до 204</t>
  </si>
  <si>
    <t>За декабрь 2014 года оплата в сумме 20 323.44 руб. произведена в 2015 году</t>
  </si>
  <si>
    <t>В связи с отсутствием предложений необходимой направленности</t>
  </si>
  <si>
    <t>94,26</t>
  </si>
  <si>
    <t>22,2</t>
  </si>
  <si>
    <t xml:space="preserve">Заключен контракт со сроком исполнения апрель 2015 года. Оплата будет произведена после окончания выполнения работ </t>
  </si>
  <si>
    <t>Были введены в эксплуатацию новые объекты: д/с №1, бассейн школы №135, бизнес-инкубатор, после капитального ремонта здание Дворца спорта, увеличены площади МКУ "Чистый город"</t>
  </si>
  <si>
    <t>Выплата носит заявительный характер. С заявлением о выплате материальной помощи обратились 15 человек вместо 18 планируемых. Фактическая экономия</t>
  </si>
  <si>
    <t xml:space="preserve">Экономия  по % банка за зачисление МП на счета получателей и % Почты России за доставку МП в сумме 8291,61 коп.  По мат.помощи экономия 16 000,00 руб. в связи со смертью получателей. </t>
  </si>
  <si>
    <t>Фактическая экономия в связи уменьшением количества неработающих гражан пожилого возраста по причине трудоустройства и смерти получателей.</t>
  </si>
  <si>
    <t>Оплата произведена согласно выставленных счетов и фактических расходов в связи с чем образовалась экономия 121926,14 руб. В 2014 году уменьшилось количество обращений по зубопротезированию. Вместо 29 планируемых обращений поступило 10.</t>
  </si>
  <si>
    <t>Организация обеспеч. полноценным питанием (сухими молочными смесями) детей из малообеспеч. семей от 0 месяцев до 1 года (по справкам УСЗН) осуществляет ЦМСЧ-15 по линии Министерства здравоохранения Челябинской области, в пункте программы изменился возраст категории детей, получающих выплаты в УСЗН  с 1 года до 3-х лет. Выплаты на детей из малообеспеченных семей от 0 месяцев до 1 года Управлением с июня 2014 не производятся, в связи счем образовалась экономия 65 588 руб. Экономия  по % банка за зачислен. МП на счета получателей в сумме 1945,79 руб.</t>
  </si>
  <si>
    <t>Выплаты произведены согласно сумм начислений ден.средств исходя из количества детей-сирот и детей, оставшихся без попечения родителей, находящихся под опекой (попечительством),  в приемных семьях, состоящих на учете. Выплаты произведены на 135 детей вместо 136 планируемых.</t>
  </si>
  <si>
    <t>Оплата производилась по предъявленным счетам. Счет за декабрь будет выставлен в январе 2015г. (кредиторская задолженность на 01.01.2015)</t>
  </si>
  <si>
    <t>Фактическая экономия 96 599,50 руб. по мероприятиям: чествование долгожителей, чествование женщин ко Дню 8-Марта, участие в церемонии захоронения ветеранов.</t>
  </si>
  <si>
    <t>Управление культуры</t>
  </si>
  <si>
    <t>Доля многоквартирных домов по уровню износа от 3 1 до 65 процентов</t>
  </si>
  <si>
    <t>Количество муниципальных служащих, прошедших диспансеризацию, в процентах от общего количества муниципальных служащих</t>
  </si>
  <si>
    <t>Организация и проведение конкурсов для субъектов малого и среднего предпринимательства:
- «Лидер признания потребителей»;
- «Лучшее новогоднее оформление предприятий торговли, общественного питания и бытового обслуживания»;
- городской этап областного конкурса «Лучшее предприятие общественного питания»;
- городской этап областного конкурса «Лучшее предприятие торговли», кол-во участников</t>
  </si>
  <si>
    <t>остаток средств 2163452,28 рублей. Из работ по данному объекту было исключено благоустройство.</t>
  </si>
  <si>
    <t>Капитальный ремонт объектов на территории МАУ ДОЦ «Орлёнок»</t>
  </si>
  <si>
    <t>Капитальный ремонт шиферной кровли МБДОУ № 5</t>
  </si>
  <si>
    <t>Капитальный ремонт пристроя т/з «Ритм»</t>
  </si>
  <si>
    <t>Ремонт дворового фасада базы проката ПКиО</t>
  </si>
  <si>
    <t xml:space="preserve">Экономия средств </t>
  </si>
  <si>
    <t>Не была набрана группа на курсы повышения квалификации, учеба предполагалась на середину декабря 2014 г.</t>
  </si>
  <si>
    <t>Экономия</t>
  </si>
  <si>
    <t>Приказом от 06.11.14 №72/ОД утверждено 4 спортсмена-инвалида, имеющих право на получение гранта</t>
  </si>
  <si>
    <t>Приказом от 23.04.14 №22/ОД утверждено 9 спортсменов-ветеранов, имеющих право на получение гранта</t>
  </si>
  <si>
    <t>Предоставление субсидии социально ориентированным некоммерческим организациям (местной общественной организации инвалидов СГО ЧООО ВОИ) на возмещение затрат, связанных с проведением мероприятий</t>
  </si>
  <si>
    <t xml:space="preserve">Администрация </t>
  </si>
  <si>
    <t>«Оказание молодым семьям государственной поддержки для улучшения жилищных условий в городе Снежинске»</t>
  </si>
  <si>
    <t>«Формирование жилищного фонда, предоставляемого по договорам найма»:
1.1.  Увеличение муниципального жилищного фонда, предоставляемого по договорам найма в городе Снежинске, тыс.кв.м.</t>
  </si>
  <si>
    <t>1. Строительство магистральных сетей к участкам ИЖС по ул. Чапаева и Лесная в городе Снежинске</t>
  </si>
  <si>
    <t>3. Строительство магистральных сетей к участкам ИЖС по ул. Чапаева и Лесная в городе Снежинске (проектные работы)</t>
  </si>
  <si>
    <t>5. Реконструкция магистральных сетей теплоснабжения диаметром 400 мм вдоль ул. Нечая до 19 микрорайона</t>
  </si>
  <si>
    <t>«Формирование жилищного фонда, предоставляемого по договорам найма»:
 1.2.  Строительство жилого дома в 19 микрорайоне города Снежинска (в том числе проектно-изыскательские работы)</t>
  </si>
  <si>
    <t>КУИ города Снежинска</t>
  </si>
  <si>
    <t>Оказание единовременной материальной (адресной, социальной) помощи больным сахарным диабетом для приобретения средств самоконтроля</t>
  </si>
  <si>
    <t xml:space="preserve">Субсидирование части затрат начинающим субъектам малого предпринимательства </t>
  </si>
  <si>
    <t>Гранты на поддержку спортсменов-инвалидов</t>
  </si>
  <si>
    <t>Занятое место в Первенстве России по воднолыжному спорту Еланским Максимом</t>
  </si>
  <si>
    <t>Занятое место в Первенстве России по воднолыжному спорту Еланским Павлом</t>
  </si>
  <si>
    <t>Занятое место в Первенстве России по воднолыжному спорту Коковиной Маргаритой</t>
  </si>
  <si>
    <t>Областной (федеральный) бюджет</t>
  </si>
  <si>
    <t>Строительство РТП в мкр. 23 (проектно-изыскательские работы)</t>
  </si>
  <si>
    <t>Магистральный водопровод Ду 300 мм от УТ-17 до ул.Чкаловской</t>
  </si>
  <si>
    <t>Приобретение жилья для лиц из числа детей-сирот и детей, оставшихся без попечения родителей</t>
  </si>
  <si>
    <t>Проектно-изыскательские работы по реконструкции спортивного зала «Ангар»  МБОУДОД «ДЮСШ «Олимпия» в части удлинения зала, с устройством эвакуационного выхода</t>
  </si>
  <si>
    <t>Капитальный ремонт кровли общежития «Буревестник»</t>
  </si>
  <si>
    <t>Проектно-изыскательские работы:</t>
  </si>
  <si>
    <t>Итого по программе 12:</t>
  </si>
  <si>
    <t>Кол-во дошкольных учреждений, оборудованных вторыми эвакуационными выходами</t>
  </si>
  <si>
    <t>Количество объектов культуры, в которых выполнен капитальный ремонт</t>
  </si>
  <si>
    <t>Собрание депутатов</t>
  </si>
  <si>
    <t>КУИ</t>
  </si>
  <si>
    <t>Администрация</t>
  </si>
  <si>
    <t>УСЗН</t>
  </si>
  <si>
    <t>Повышение квалификации муниципальных служащих города (с получением свидетельства государственного образца), участие в однодневных семинарах, конференциях по профильным направлениям деятельности и вопросам муниципальной службы</t>
  </si>
  <si>
    <t>Количество муниципальных служащих, прошедших повышение квалификации</t>
  </si>
  <si>
    <t>Степень полноты нормативной базы по вопросам муниципальной службы, в процентах от требуемого количества муниципальных правовых актов по вопросам муниципальной службы, %</t>
  </si>
  <si>
    <t>Степень соответствия правовой нормативной базы по вопросам муниципальной службы законодательству Российской Федерации и Челябинской области, в процентах от общего количества принятых муниципальных правовых актов по вопросам муниципальной службы, %</t>
  </si>
  <si>
    <t>Доля вакантных должностей муниципальной службы, замещенных из кадрового резерва, в процентах от общего количества вакантных должностей муниципальной службы, замещенных за период реализации Программы, %</t>
  </si>
  <si>
    <t>10. Муниципальная Программа «Развитие образования в Снежинском городском округе» на 2014 - 2016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</si>
</sst>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_ ;\-#,##0.000\ "/>
    <numFmt numFmtId="166" formatCode="#,##0.00_ ;\-#,##0.00\ "/>
    <numFmt numFmtId="167" formatCode="0.000"/>
    <numFmt numFmtId="168" formatCode="#,##0.0"/>
    <numFmt numFmtId="169" formatCode="#,##0.00_р_."/>
    <numFmt numFmtId="170" formatCode="000000"/>
    <numFmt numFmtId="171" formatCode="#,##0.0000"/>
    <numFmt numFmtId="172" formatCode="_-* #,##0.000_р_._-;\-* #,##0.000_р_._-;_-* &quot;-&quot;??_р_._-;_-@_-"/>
    <numFmt numFmtId="173" formatCode="#,##0.00&quot;р.&quot;"/>
    <numFmt numFmtId="174" formatCode="0.0"/>
    <numFmt numFmtId="175" formatCode="?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;[Red]#,##0.000"/>
    <numFmt numFmtId="181" formatCode="#,##0.000_р_."/>
    <numFmt numFmtId="182" formatCode="0.0000000"/>
    <numFmt numFmtId="183" formatCode="_-* #,##0.0_р_._-;\-* #,##0.0_р_._-;_-* &quot;-&quot;??_р_._-;_-@_-"/>
    <numFmt numFmtId="184" formatCode="[$-10419]###\ ###\ ###\ ###\ ##0.00"/>
  </numFmts>
  <fonts count="18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22" applyFont="1" applyFill="1" applyBorder="1" applyAlignment="1">
      <alignment horizontal="center" vertical="top"/>
      <protection/>
    </xf>
    <xf numFmtId="164" fontId="8" fillId="0" borderId="1" xfId="22" applyNumberFormat="1" applyFont="1" applyFill="1" applyBorder="1" applyAlignment="1">
      <alignment horizontal="center" vertical="top"/>
      <protection/>
    </xf>
    <xf numFmtId="3" fontId="8" fillId="0" borderId="1" xfId="19" applyNumberFormat="1" applyFont="1" applyFill="1" applyBorder="1" applyAlignment="1">
      <alignment horizontal="center" vertical="top" wrapText="1"/>
      <protection/>
    </xf>
    <xf numFmtId="4" fontId="8" fillId="0" borderId="1" xfId="19" applyNumberFormat="1" applyFont="1" applyFill="1" applyBorder="1" applyAlignment="1">
      <alignment horizontal="center" vertical="top" wrapText="1"/>
      <protection/>
    </xf>
    <xf numFmtId="0" fontId="8" fillId="0" borderId="1" xfId="19" applyFont="1" applyFill="1" applyBorder="1" applyAlignment="1">
      <alignment vertical="top" wrapText="1"/>
      <protection/>
    </xf>
    <xf numFmtId="49" fontId="8" fillId="0" borderId="1" xfId="22" applyNumberFormat="1" applyFont="1" applyFill="1" applyBorder="1" applyAlignment="1">
      <alignment vertical="top" wrapText="1"/>
      <protection/>
    </xf>
    <xf numFmtId="0" fontId="7" fillId="2" borderId="1" xfId="19" applyFont="1" applyFill="1" applyBorder="1" applyAlignment="1">
      <alignment vertical="top" wrapText="1"/>
      <protection/>
    </xf>
    <xf numFmtId="3" fontId="7" fillId="2" borderId="1" xfId="19" applyNumberFormat="1" applyFont="1" applyFill="1" applyBorder="1" applyAlignment="1">
      <alignment horizontal="center" vertical="top" wrapText="1"/>
      <protection/>
    </xf>
    <xf numFmtId="164" fontId="7" fillId="2" borderId="1" xfId="22" applyNumberFormat="1" applyFont="1" applyFill="1" applyBorder="1" applyAlignment="1">
      <alignment horizontal="center" vertical="top"/>
      <protection/>
    </xf>
    <xf numFmtId="0" fontId="7" fillId="0" borderId="1" xfId="0" applyFont="1" applyFill="1" applyBorder="1" applyAlignment="1">
      <alignment horizontal="left" vertical="top" wrapText="1"/>
    </xf>
    <xf numFmtId="164" fontId="9" fillId="0" borderId="1" xfId="22" applyNumberFormat="1" applyFont="1" applyFill="1" applyBorder="1" applyAlignment="1">
      <alignment horizontal="right" vertical="top"/>
      <protection/>
    </xf>
    <xf numFmtId="165" fontId="8" fillId="0" borderId="1" xfId="25" applyNumberFormat="1" applyFont="1" applyFill="1" applyBorder="1" applyAlignment="1">
      <alignment horizontal="center" vertical="top" wrapText="1"/>
    </xf>
    <xf numFmtId="0" fontId="8" fillId="0" borderId="1" xfId="19" applyNumberFormat="1" applyFont="1" applyFill="1" applyBorder="1" applyAlignment="1">
      <alignment horizontal="center" vertical="top" wrapText="1"/>
      <protection/>
    </xf>
    <xf numFmtId="0" fontId="7" fillId="0" borderId="1" xfId="0" applyFont="1" applyFill="1" applyBorder="1" applyAlignment="1">
      <alignment vertical="top" wrapText="1"/>
    </xf>
    <xf numFmtId="4" fontId="8" fillId="0" borderId="1" xfId="0" applyNumberFormat="1" applyFont="1" applyBorder="1" applyAlignment="1">
      <alignment horizontal="center" vertical="top" wrapText="1"/>
    </xf>
    <xf numFmtId="164" fontId="8" fillId="0" borderId="1" xfId="19" applyNumberFormat="1" applyFont="1" applyFill="1" applyBorder="1" applyAlignment="1">
      <alignment horizontal="center" vertical="top" wrapText="1"/>
      <protection/>
    </xf>
    <xf numFmtId="4" fontId="7" fillId="2" borderId="1" xfId="19" applyNumberFormat="1" applyFont="1" applyFill="1" applyBorder="1" applyAlignment="1">
      <alignment horizontal="center" vertical="top" wrapText="1"/>
      <protection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8" fillId="0" borderId="4" xfId="19" applyNumberFormat="1" applyFont="1" applyFill="1" applyBorder="1" applyAlignment="1">
      <alignment horizontal="center" vertical="top" wrapText="1"/>
      <protection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3" fontId="8" fillId="0" borderId="1" xfId="19" applyNumberFormat="1" applyFont="1" applyBorder="1" applyAlignment="1">
      <alignment horizontal="center" vertical="top" wrapText="1"/>
      <protection/>
    </xf>
    <xf numFmtId="0" fontId="8" fillId="0" borderId="1" xfId="19" applyFont="1" applyBorder="1" applyAlignment="1">
      <alignment vertical="top" wrapText="1"/>
      <protection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top"/>
    </xf>
    <xf numFmtId="0" fontId="8" fillId="0" borderId="1" xfId="19" applyNumberFormat="1" applyFont="1" applyBorder="1" applyAlignment="1">
      <alignment horizontal="center" vertical="top" wrapText="1"/>
      <protection/>
    </xf>
    <xf numFmtId="3" fontId="10" fillId="0" borderId="1" xfId="0" applyNumberFormat="1" applyFont="1" applyFill="1" applyBorder="1" applyAlignment="1">
      <alignment horizontal="left" vertical="top" wrapText="1"/>
    </xf>
    <xf numFmtId="168" fontId="8" fillId="0" borderId="1" xfId="19" applyNumberFormat="1" applyFont="1" applyFill="1" applyBorder="1" applyAlignment="1">
      <alignment horizontal="center" vertical="top" wrapText="1"/>
      <protection/>
    </xf>
    <xf numFmtId="4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64" fontId="8" fillId="0" borderId="1" xfId="19" applyNumberFormat="1" applyFont="1" applyBorder="1" applyAlignment="1">
      <alignment horizontal="center" vertical="top" wrapText="1"/>
      <protection/>
    </xf>
    <xf numFmtId="0" fontId="8" fillId="0" borderId="1" xfId="0" applyFont="1" applyFill="1" applyBorder="1" applyAlignment="1">
      <alignment horizontal="left" vertical="top" wrapText="1"/>
    </xf>
    <xf numFmtId="164" fontId="7" fillId="2" borderId="1" xfId="19" applyNumberFormat="1" applyFont="1" applyFill="1" applyBorder="1" applyAlignment="1">
      <alignment horizontal="center" vertical="top" wrapText="1"/>
      <protection/>
    </xf>
    <xf numFmtId="3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19" applyFont="1" applyFill="1" applyBorder="1" applyAlignment="1">
      <alignment horizontal="left" vertical="top" wrapText="1"/>
      <protection/>
    </xf>
    <xf numFmtId="3" fontId="8" fillId="0" borderId="4" xfId="19" applyNumberFormat="1" applyFont="1" applyFill="1" applyBorder="1" applyAlignment="1">
      <alignment horizontal="center" vertical="top" wrapText="1"/>
      <protection/>
    </xf>
    <xf numFmtId="3" fontId="8" fillId="0" borderId="3" xfId="0" applyNumberFormat="1" applyFont="1" applyFill="1" applyBorder="1" applyAlignment="1">
      <alignment horizontal="center" vertical="top" wrapText="1"/>
    </xf>
    <xf numFmtId="0" fontId="8" fillId="0" borderId="1" xfId="19" applyFont="1" applyFill="1" applyBorder="1" applyAlignment="1">
      <alignment horizontal="justify" vertical="top" wrapText="1"/>
      <protection/>
    </xf>
    <xf numFmtId="3" fontId="8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7" fillId="0" borderId="1" xfId="19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43" fontId="8" fillId="0" borderId="1" xfId="25" applyFont="1" applyFill="1" applyBorder="1" applyAlignment="1">
      <alignment horizontal="center" vertical="top" wrapText="1"/>
    </xf>
    <xf numFmtId="3" fontId="10" fillId="0" borderId="1" xfId="19" applyNumberFormat="1" applyFont="1" applyFill="1" applyBorder="1" applyAlignment="1">
      <alignment vertical="top" wrapText="1"/>
      <protection/>
    </xf>
    <xf numFmtId="0" fontId="6" fillId="0" borderId="1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172" fontId="8" fillId="0" borderId="1" xfId="25" applyNumberFormat="1" applyFont="1" applyFill="1" applyBorder="1" applyAlignment="1">
      <alignment horizontal="center" vertical="top" wrapText="1"/>
    </xf>
    <xf numFmtId="3" fontId="16" fillId="0" borderId="1" xfId="19" applyNumberFormat="1" applyFont="1" applyFill="1" applyBorder="1" applyAlignment="1">
      <alignment horizontal="center" vertical="top" wrapText="1"/>
      <protection/>
    </xf>
    <xf numFmtId="3" fontId="16" fillId="0" borderId="1" xfId="19" applyNumberFormat="1" applyFont="1" applyBorder="1" applyAlignment="1">
      <alignment horizontal="center" vertical="top" wrapText="1"/>
      <protection/>
    </xf>
    <xf numFmtId="168" fontId="8" fillId="0" borderId="1" xfId="0" applyNumberFormat="1" applyFont="1" applyFill="1" applyBorder="1" applyAlignment="1">
      <alignment horizontal="center" vertical="top" wrapText="1"/>
    </xf>
    <xf numFmtId="0" fontId="8" fillId="0" borderId="3" xfId="19" applyFont="1" applyFill="1" applyBorder="1" applyAlignment="1">
      <alignment vertical="top" wrapText="1"/>
      <protection/>
    </xf>
    <xf numFmtId="167" fontId="8" fillId="0" borderId="1" xfId="25" applyNumberFormat="1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7" fontId="7" fillId="2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167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4" fontId="8" fillId="0" borderId="2" xfId="22" applyNumberFormat="1" applyFont="1" applyFill="1" applyBorder="1" applyAlignment="1">
      <alignment horizontal="center" vertical="top"/>
      <protection/>
    </xf>
    <xf numFmtId="0" fontId="7" fillId="0" borderId="6" xfId="19" applyFont="1" applyFill="1" applyBorder="1" applyAlignment="1">
      <alignment horizontal="left" vertical="top" wrapText="1"/>
      <protection/>
    </xf>
    <xf numFmtId="3" fontId="8" fillId="0" borderId="1" xfId="19" applyNumberFormat="1" applyFont="1" applyFill="1" applyBorder="1" applyAlignment="1">
      <alignment horizontal="center" vertical="top" wrapText="1"/>
      <protection/>
    </xf>
    <xf numFmtId="4" fontId="7" fillId="0" borderId="1" xfId="19" applyNumberFormat="1" applyFont="1" applyFill="1" applyBorder="1" applyAlignment="1">
      <alignment horizontal="center" vertical="top" wrapText="1"/>
      <protection/>
    </xf>
    <xf numFmtId="164" fontId="7" fillId="0" borderId="1" xfId="19" applyNumberFormat="1" applyFont="1" applyFill="1" applyBorder="1" applyAlignment="1">
      <alignment horizontal="center" vertical="top" wrapText="1"/>
      <protection/>
    </xf>
    <xf numFmtId="167" fontId="8" fillId="0" borderId="1" xfId="0" applyNumberFormat="1" applyFont="1" applyBorder="1" applyAlignment="1">
      <alignment horizontal="center" vertical="top" wrapText="1"/>
    </xf>
    <xf numFmtId="3" fontId="13" fillId="0" borderId="1" xfId="19" applyNumberFormat="1" applyFont="1" applyFill="1" applyBorder="1" applyAlignment="1">
      <alignment horizontal="center" vertical="top" wrapText="1"/>
      <protection/>
    </xf>
    <xf numFmtId="4" fontId="13" fillId="0" borderId="1" xfId="0" applyNumberFormat="1" applyFont="1" applyFill="1" applyBorder="1" applyAlignment="1">
      <alignment vertical="top" wrapText="1"/>
    </xf>
    <xf numFmtId="0" fontId="8" fillId="0" borderId="1" xfId="22" applyFont="1" applyFill="1" applyBorder="1" applyAlignment="1">
      <alignment horizontal="center" vertical="center"/>
      <protection/>
    </xf>
    <xf numFmtId="167" fontId="8" fillId="0" borderId="1" xfId="22" applyNumberFormat="1" applyFont="1" applyFill="1" applyBorder="1" applyAlignment="1">
      <alignment horizontal="center" vertical="center"/>
      <protection/>
    </xf>
    <xf numFmtId="0" fontId="7" fillId="0" borderId="6" xfId="19" applyFont="1" applyFill="1" applyBorder="1" applyAlignment="1">
      <alignment vertical="top" wrapText="1"/>
      <protection/>
    </xf>
    <xf numFmtId="3" fontId="10" fillId="0" borderId="1" xfId="19" applyNumberFormat="1" applyFont="1" applyFill="1" applyBorder="1" applyAlignment="1">
      <alignment horizontal="center" vertical="top" wrapText="1"/>
      <protection/>
    </xf>
    <xf numFmtId="0" fontId="8" fillId="0" borderId="3" xfId="0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9" fontId="8" fillId="5" borderId="1" xfId="0" applyNumberFormat="1" applyFont="1" applyFill="1" applyBorder="1" applyAlignment="1">
      <alignment horizontal="center" vertical="top" wrapText="1"/>
    </xf>
    <xf numFmtId="3" fontId="8" fillId="0" borderId="2" xfId="19" applyNumberFormat="1" applyFont="1" applyFill="1" applyBorder="1" applyAlignment="1">
      <alignment horizontal="center" vertical="top" wrapText="1"/>
      <protection/>
    </xf>
    <xf numFmtId="3" fontId="8" fillId="0" borderId="3" xfId="19" applyNumberFormat="1" applyFont="1" applyFill="1" applyBorder="1" applyAlignment="1">
      <alignment horizontal="center" vertical="top" wrapText="1"/>
      <protection/>
    </xf>
    <xf numFmtId="3" fontId="7" fillId="0" borderId="2" xfId="19" applyNumberFormat="1" applyFont="1" applyFill="1" applyBorder="1" applyAlignment="1">
      <alignment horizontal="center" vertical="top" wrapText="1"/>
      <protection/>
    </xf>
    <xf numFmtId="164" fontId="7" fillId="0" borderId="2" xfId="22" applyNumberFormat="1" applyFont="1" applyFill="1" applyBorder="1" applyAlignment="1">
      <alignment horizontal="center" vertical="top"/>
      <protection/>
    </xf>
    <xf numFmtId="4" fontId="7" fillId="0" borderId="2" xfId="19" applyNumberFormat="1" applyFont="1" applyFill="1" applyBorder="1" applyAlignment="1">
      <alignment horizontal="center" vertical="top" wrapText="1"/>
      <protection/>
    </xf>
    <xf numFmtId="3" fontId="7" fillId="0" borderId="3" xfId="19" applyNumberFormat="1" applyFont="1" applyFill="1" applyBorder="1" applyAlignment="1">
      <alignment horizontal="center" vertical="top" wrapText="1"/>
      <protection/>
    </xf>
    <xf numFmtId="4" fontId="8" fillId="0" borderId="3" xfId="19" applyNumberFormat="1" applyFont="1" applyFill="1" applyBorder="1" applyAlignment="1">
      <alignment horizontal="center" vertical="top" wrapText="1"/>
      <protection/>
    </xf>
    <xf numFmtId="0" fontId="8" fillId="0" borderId="4" xfId="0" applyFont="1" applyFill="1" applyBorder="1" applyAlignment="1">
      <alignment vertical="top" wrapText="1"/>
    </xf>
    <xf numFmtId="167" fontId="7" fillId="2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 wrapText="1"/>
    </xf>
    <xf numFmtId="3" fontId="8" fillId="5" borderId="1" xfId="19" applyNumberFormat="1" applyFont="1" applyFill="1" applyBorder="1" applyAlignment="1">
      <alignment horizontal="center" vertical="top" wrapText="1"/>
      <protection/>
    </xf>
    <xf numFmtId="3" fontId="8" fillId="5" borderId="1" xfId="0" applyNumberFormat="1" applyFont="1" applyFill="1" applyBorder="1" applyAlignment="1">
      <alignment horizontal="center" vertical="top" wrapText="1"/>
    </xf>
    <xf numFmtId="166" fontId="8" fillId="0" borderId="1" xfId="25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3" fontId="13" fillId="0" borderId="4" xfId="19" applyNumberFormat="1" applyFont="1" applyFill="1" applyBorder="1" applyAlignment="1">
      <alignment horizontal="center" vertical="top" wrapText="1"/>
      <protection/>
    </xf>
    <xf numFmtId="3" fontId="13" fillId="0" borderId="1" xfId="19" applyNumberFormat="1" applyFont="1" applyFill="1" applyBorder="1" applyAlignment="1">
      <alignment vertical="top" wrapText="1"/>
      <protection/>
    </xf>
    <xf numFmtId="0" fontId="11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1" xfId="0" applyFont="1" applyFill="1" applyBorder="1" applyAlignment="1">
      <alignment horizontal="center" vertical="top" wrapText="1"/>
    </xf>
    <xf numFmtId="169" fontId="8" fillId="0" borderId="1" xfId="25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164" fontId="8" fillId="0" borderId="4" xfId="22" applyNumberFormat="1" applyFont="1" applyFill="1" applyBorder="1" applyAlignment="1">
      <alignment horizontal="center" vertical="top"/>
      <protection/>
    </xf>
    <xf numFmtId="4" fontId="8" fillId="0" borderId="4" xfId="19" applyNumberFormat="1" applyFont="1" applyFill="1" applyBorder="1" applyAlignment="1">
      <alignment horizontal="center" vertical="top" wrapText="1"/>
      <protection/>
    </xf>
    <xf numFmtId="165" fontId="8" fillId="0" borderId="4" xfId="25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8" fillId="0" borderId="5" xfId="19" applyNumberFormat="1" applyFont="1" applyFill="1" applyBorder="1" applyAlignment="1">
      <alignment horizontal="center" vertical="top" wrapText="1"/>
      <protection/>
    </xf>
    <xf numFmtId="165" fontId="8" fillId="0" borderId="5" xfId="25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3" fontId="8" fillId="0" borderId="0" xfId="19" applyNumberFormat="1" applyFont="1" applyFill="1" applyBorder="1" applyAlignment="1">
      <alignment horizontal="center" vertical="top" wrapText="1"/>
      <protection/>
    </xf>
    <xf numFmtId="164" fontId="8" fillId="0" borderId="0" xfId="22" applyNumberFormat="1" applyFont="1" applyFill="1" applyBorder="1" applyAlignment="1">
      <alignment horizontal="center" vertical="top"/>
      <protection/>
    </xf>
    <xf numFmtId="3" fontId="13" fillId="0" borderId="1" xfId="19" applyNumberFormat="1" applyFont="1" applyFill="1" applyBorder="1" applyAlignment="1">
      <alignment horizontal="left" vertical="top" wrapText="1"/>
      <protection/>
    </xf>
    <xf numFmtId="167" fontId="8" fillId="0" borderId="4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168" fontId="8" fillId="0" borderId="1" xfId="0" applyNumberFormat="1" applyFont="1" applyFill="1" applyBorder="1" applyAlignment="1">
      <alignment horizontal="center" vertical="top"/>
    </xf>
    <xf numFmtId="3" fontId="8" fillId="0" borderId="4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49" fontId="8" fillId="0" borderId="4" xfId="22" applyNumberFormat="1" applyFont="1" applyFill="1" applyBorder="1" applyAlignment="1">
      <alignment vertical="top" wrapText="1"/>
      <protection/>
    </xf>
    <xf numFmtId="49" fontId="8" fillId="0" borderId="5" xfId="22" applyNumberFormat="1" applyFont="1" applyFill="1" applyBorder="1" applyAlignment="1">
      <alignment vertical="top" wrapText="1"/>
      <protection/>
    </xf>
    <xf numFmtId="49" fontId="8" fillId="0" borderId="7" xfId="22" applyNumberFormat="1" applyFont="1" applyFill="1" applyBorder="1" applyAlignment="1">
      <alignment vertical="top" wrapText="1"/>
      <protection/>
    </xf>
    <xf numFmtId="164" fontId="8" fillId="0" borderId="4" xfId="19" applyNumberFormat="1" applyFont="1" applyFill="1" applyBorder="1" applyAlignment="1">
      <alignment horizontal="center" vertical="top" wrapText="1"/>
      <protection/>
    </xf>
    <xf numFmtId="0" fontId="9" fillId="0" borderId="1" xfId="0" applyFont="1" applyFill="1" applyBorder="1" applyAlignment="1">
      <alignment vertical="top" wrapText="1"/>
    </xf>
    <xf numFmtId="0" fontId="7" fillId="0" borderId="4" xfId="19" applyFont="1" applyFill="1" applyBorder="1" applyAlignment="1">
      <alignment horizontal="left" vertical="top" wrapText="1"/>
      <protection/>
    </xf>
    <xf numFmtId="0" fontId="8" fillId="0" borderId="3" xfId="19" applyFont="1" applyFill="1" applyBorder="1" applyAlignment="1">
      <alignment horizontal="justify" vertical="top" wrapText="1"/>
      <protection/>
    </xf>
    <xf numFmtId="0" fontId="7" fillId="0" borderId="1" xfId="19" applyFont="1" applyFill="1" applyBorder="1" applyAlignment="1">
      <alignment vertical="top" wrapText="1"/>
      <protection/>
    </xf>
    <xf numFmtId="0" fontId="8" fillId="0" borderId="1" xfId="0" applyFont="1" applyFill="1" applyBorder="1" applyAlignment="1">
      <alignment horizontal="center" vertical="top" wrapText="1"/>
    </xf>
    <xf numFmtId="169" fontId="8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4" fontId="7" fillId="2" borderId="1" xfId="19" applyNumberFormat="1" applyFont="1" applyFill="1" applyBorder="1" applyAlignment="1">
      <alignment horizontal="center" vertical="top" wrapText="1"/>
      <protection/>
    </xf>
    <xf numFmtId="0" fontId="0" fillId="2" borderId="1" xfId="0" applyFill="1" applyBorder="1" applyAlignment="1">
      <alignment vertical="top" wrapText="1"/>
    </xf>
    <xf numFmtId="49" fontId="7" fillId="0" borderId="1" xfId="22" applyNumberFormat="1" applyFont="1" applyFill="1" applyBorder="1" applyAlignment="1">
      <alignment vertical="top" wrapText="1"/>
      <protection/>
    </xf>
    <xf numFmtId="0" fontId="0" fillId="0" borderId="1" xfId="0" applyFill="1" applyBorder="1" applyAlignment="1">
      <alignment vertical="top"/>
    </xf>
    <xf numFmtId="4" fontId="10" fillId="0" borderId="1" xfId="0" applyNumberFormat="1" applyFont="1" applyFill="1" applyBorder="1" applyAlignment="1">
      <alignment horizontal="center" vertical="center" wrapText="1"/>
    </xf>
    <xf numFmtId="0" fontId="7" fillId="0" borderId="2" xfId="19" applyFont="1" applyFill="1" applyBorder="1" applyAlignment="1">
      <alignment horizontal="left" vertical="top" wrapText="1"/>
      <protection/>
    </xf>
    <xf numFmtId="0" fontId="7" fillId="0" borderId="3" xfId="19" applyFont="1" applyFill="1" applyBorder="1" applyAlignment="1">
      <alignment horizontal="left" vertical="top" wrapText="1"/>
      <protection/>
    </xf>
    <xf numFmtId="0" fontId="8" fillId="0" borderId="5" xfId="19" applyNumberFormat="1" applyFont="1" applyFill="1" applyBorder="1" applyAlignment="1">
      <alignment horizontal="center" vertical="top" wrapText="1"/>
      <protection/>
    </xf>
    <xf numFmtId="164" fontId="8" fillId="0" borderId="5" xfId="22" applyNumberFormat="1" applyFont="1" applyFill="1" applyBorder="1" applyAlignment="1">
      <alignment horizontal="center" vertical="top"/>
      <protection/>
    </xf>
    <xf numFmtId="0" fontId="2" fillId="0" borderId="1" xfId="21" applyFont="1" applyFill="1" applyBorder="1" applyAlignment="1">
      <alignment horizontal="center" vertical="top" wrapText="1"/>
      <protection/>
    </xf>
    <xf numFmtId="0" fontId="8" fillId="5" borderId="1" xfId="19" applyNumberFormat="1" applyFont="1" applyFill="1" applyBorder="1" applyAlignment="1">
      <alignment horizontal="center" vertical="top" wrapText="1"/>
      <protection/>
    </xf>
    <xf numFmtId="0" fontId="10" fillId="0" borderId="1" xfId="0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8" fillId="5" borderId="1" xfId="20" applyNumberFormat="1" applyFont="1" applyFill="1" applyBorder="1" applyAlignment="1">
      <alignment horizontal="center" vertical="top" wrapText="1"/>
      <protection/>
    </xf>
    <xf numFmtId="164" fontId="8" fillId="5" borderId="1" xfId="22" applyNumberFormat="1" applyFont="1" applyFill="1" applyBorder="1" applyAlignment="1">
      <alignment horizontal="center" vertical="top"/>
      <protection/>
    </xf>
    <xf numFmtId="3" fontId="13" fillId="0" borderId="1" xfId="0" applyNumberFormat="1" applyFont="1" applyFill="1" applyBorder="1" applyAlignment="1">
      <alignment horizontal="left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0" fontId="8" fillId="0" borderId="1" xfId="20" applyNumberFormat="1" applyFont="1" applyFill="1" applyBorder="1" applyAlignment="1">
      <alignment horizontal="center" vertical="top" wrapText="1"/>
      <protection/>
    </xf>
    <xf numFmtId="0" fontId="8" fillId="0" borderId="1" xfId="22" applyFont="1" applyFill="1" applyBorder="1" applyAlignment="1">
      <alignment horizontal="center" vertical="top" wrapText="1"/>
      <protection/>
    </xf>
    <xf numFmtId="164" fontId="8" fillId="0" borderId="1" xfId="22" applyNumberFormat="1" applyFont="1" applyFill="1" applyBorder="1" applyAlignment="1">
      <alignment horizontal="center" vertical="top" wrapText="1"/>
      <protection/>
    </xf>
    <xf numFmtId="0" fontId="8" fillId="0" borderId="6" xfId="21" applyFont="1" applyFill="1" applyBorder="1" applyAlignment="1">
      <alignment horizontal="left" vertical="top" wrapText="1"/>
      <protection/>
    </xf>
    <xf numFmtId="0" fontId="8" fillId="0" borderId="1" xfId="21" applyFont="1" applyFill="1" applyBorder="1" applyAlignment="1">
      <alignment horizontal="center" vertical="top" wrapText="1"/>
      <protection/>
    </xf>
    <xf numFmtId="4" fontId="10" fillId="0" borderId="1" xfId="22" applyNumberFormat="1" applyFont="1" applyFill="1" applyBorder="1" applyAlignment="1">
      <alignment horizontal="left" vertical="top" wrapText="1"/>
      <protection/>
    </xf>
    <xf numFmtId="3" fontId="8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7" fillId="0" borderId="1" xfId="19" applyFont="1" applyFill="1" applyBorder="1" applyAlignment="1">
      <alignment vertical="top" wrapText="1"/>
      <protection/>
    </xf>
    <xf numFmtId="0" fontId="0" fillId="0" borderId="1" xfId="0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19" applyFont="1" applyFill="1" applyBorder="1" applyAlignment="1">
      <alignment horizontal="left" vertical="top" wrapText="1"/>
      <protection/>
    </xf>
    <xf numFmtId="0" fontId="7" fillId="0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7" fillId="0" borderId="6" xfId="19" applyFont="1" applyFill="1" applyBorder="1" applyAlignment="1">
      <alignment horizontal="left" vertical="top" wrapText="1"/>
      <protection/>
    </xf>
    <xf numFmtId="0" fontId="7" fillId="0" borderId="2" xfId="19" applyFont="1" applyFill="1" applyBorder="1" applyAlignment="1">
      <alignment horizontal="left" vertical="top" wrapText="1"/>
      <protection/>
    </xf>
    <xf numFmtId="0" fontId="7" fillId="0" borderId="3" xfId="19" applyFont="1" applyFill="1" applyBorder="1" applyAlignment="1">
      <alignment horizontal="left" vertical="top" wrapText="1"/>
      <protection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Лист1" xfId="19"/>
    <cellStyle name="Обычный_Лист1_Оценка эффективн_КУИ 2013_2" xfId="20"/>
    <cellStyle name="Обычный_Оценка эффект" xfId="21"/>
    <cellStyle name="Обычный_Результаты оценки эффективности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3"/>
  <sheetViews>
    <sheetView tabSelected="1" zoomScale="90" zoomScaleNormal="90" workbookViewId="0" topLeftCell="A7">
      <selection activeCell="J16" sqref="J16"/>
    </sheetView>
  </sheetViews>
  <sheetFormatPr defaultColWidth="9.00390625" defaultRowHeight="12.75"/>
  <cols>
    <col min="1" max="1" width="33.75390625" style="0" customWidth="1"/>
    <col min="2" max="2" width="10.25390625" style="0" customWidth="1"/>
    <col min="3" max="3" width="10.375" style="0" bestFit="1" customWidth="1"/>
    <col min="4" max="4" width="10.25390625" style="0" customWidth="1"/>
    <col min="5" max="5" width="11.00390625" style="0" customWidth="1"/>
    <col min="6" max="6" width="14.125" style="0" bestFit="1" customWidth="1"/>
    <col min="7" max="7" width="14.25390625" style="0" bestFit="1" customWidth="1"/>
    <col min="9" max="9" width="11.625" style="0" bestFit="1" customWidth="1"/>
    <col min="10" max="10" width="23.125" style="0" customWidth="1"/>
    <col min="11" max="11" width="13.625" style="0" bestFit="1" customWidth="1"/>
  </cols>
  <sheetData>
    <row r="1" spans="1:10" ht="14.25">
      <c r="A1" s="226" t="s">
        <v>238</v>
      </c>
      <c r="B1" s="226"/>
      <c r="C1" s="226"/>
      <c r="D1" s="226"/>
      <c r="E1" s="226"/>
      <c r="F1" s="226"/>
      <c r="G1" s="227"/>
      <c r="H1" s="227"/>
      <c r="I1" s="227"/>
      <c r="J1" s="227"/>
    </row>
    <row r="2" spans="1:10" ht="9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" customHeight="1">
      <c r="A3" s="228" t="s">
        <v>105</v>
      </c>
      <c r="B3" s="230" t="s">
        <v>152</v>
      </c>
      <c r="C3" s="230"/>
      <c r="D3" s="230"/>
      <c r="E3" s="231" t="s">
        <v>106</v>
      </c>
      <c r="F3" s="230" t="s">
        <v>107</v>
      </c>
      <c r="G3" s="230"/>
      <c r="H3" s="230" t="s">
        <v>108</v>
      </c>
      <c r="I3" s="230" t="s">
        <v>83</v>
      </c>
      <c r="J3" s="230" t="s">
        <v>84</v>
      </c>
    </row>
    <row r="4" spans="1:10" ht="22.5" customHeight="1">
      <c r="A4" s="229"/>
      <c r="B4" s="2" t="s">
        <v>85</v>
      </c>
      <c r="C4" s="2" t="s">
        <v>86</v>
      </c>
      <c r="D4" s="2" t="s">
        <v>87</v>
      </c>
      <c r="E4" s="232"/>
      <c r="F4" s="2" t="s">
        <v>85</v>
      </c>
      <c r="G4" s="2" t="s">
        <v>86</v>
      </c>
      <c r="H4" s="230"/>
      <c r="I4" s="230"/>
      <c r="J4" s="230"/>
    </row>
    <row r="5" spans="1:10" ht="12.75">
      <c r="A5" s="3">
        <v>1</v>
      </c>
      <c r="B5" s="3">
        <v>2</v>
      </c>
      <c r="C5" s="3">
        <v>3</v>
      </c>
      <c r="D5" s="3" t="s">
        <v>88</v>
      </c>
      <c r="E5" s="3" t="s">
        <v>89</v>
      </c>
      <c r="F5" s="3">
        <v>6</v>
      </c>
      <c r="G5" s="3">
        <v>7</v>
      </c>
      <c r="H5" s="3" t="s">
        <v>90</v>
      </c>
      <c r="I5" s="3" t="s">
        <v>91</v>
      </c>
      <c r="J5" s="3">
        <v>10</v>
      </c>
    </row>
    <row r="6" spans="1:10" ht="12.75">
      <c r="A6" s="236" t="s">
        <v>92</v>
      </c>
      <c r="B6" s="237"/>
      <c r="C6" s="237"/>
      <c r="D6" s="237"/>
      <c r="E6" s="237"/>
      <c r="F6" s="237"/>
      <c r="G6" s="237"/>
      <c r="H6" s="237"/>
      <c r="I6" s="237"/>
      <c r="J6" s="238"/>
    </row>
    <row r="7" spans="1:10" ht="12.75">
      <c r="A7" s="239" t="s">
        <v>240</v>
      </c>
      <c r="B7" s="240"/>
      <c r="C7" s="240"/>
      <c r="D7" s="240"/>
      <c r="E7" s="240"/>
      <c r="F7" s="240"/>
      <c r="G7" s="240"/>
      <c r="H7" s="240"/>
      <c r="I7" s="240"/>
      <c r="J7" s="241"/>
    </row>
    <row r="8" spans="1:10" ht="12.75">
      <c r="A8" s="16" t="s">
        <v>335</v>
      </c>
      <c r="B8" s="4"/>
      <c r="C8" s="4"/>
      <c r="D8" s="4"/>
      <c r="E8" s="4"/>
      <c r="F8" s="4"/>
      <c r="G8" s="4"/>
      <c r="H8" s="4"/>
      <c r="I8" s="4"/>
      <c r="J8" s="5"/>
    </row>
    <row r="9" spans="1:10" ht="50.25" customHeight="1">
      <c r="A9" s="6" t="s">
        <v>336</v>
      </c>
      <c r="B9" s="9">
        <v>28</v>
      </c>
      <c r="C9" s="128">
        <v>28</v>
      </c>
      <c r="D9" s="9">
        <f>C9-B9</f>
        <v>0</v>
      </c>
      <c r="E9" s="18">
        <f>C9/B9</f>
        <v>1</v>
      </c>
      <c r="F9" s="130">
        <v>7529760</v>
      </c>
      <c r="G9" s="130">
        <v>5943630</v>
      </c>
      <c r="H9" s="18">
        <f>G9/F9</f>
        <v>0.7893518518518519</v>
      </c>
      <c r="I9" s="9"/>
      <c r="J9" s="78" t="s">
        <v>304</v>
      </c>
    </row>
    <row r="10" spans="1:10" ht="45">
      <c r="A10" s="6" t="s">
        <v>234</v>
      </c>
      <c r="B10" s="19">
        <v>204</v>
      </c>
      <c r="C10" s="184">
        <v>204</v>
      </c>
      <c r="D10" s="9">
        <f>C10-B10</f>
        <v>0</v>
      </c>
      <c r="E10" s="8">
        <f>C10/B10</f>
        <v>1</v>
      </c>
      <c r="F10" s="130">
        <v>3362707</v>
      </c>
      <c r="G10" s="130">
        <v>3243543.2</v>
      </c>
      <c r="H10" s="18">
        <f>G10/F10</f>
        <v>0.9645631332138067</v>
      </c>
      <c r="I10" s="9"/>
      <c r="J10" s="78" t="s">
        <v>305</v>
      </c>
    </row>
    <row r="11" spans="1:10" ht="12.75">
      <c r="A11" s="20" t="s">
        <v>252</v>
      </c>
      <c r="B11" s="4"/>
      <c r="C11" s="4"/>
      <c r="D11" s="9"/>
      <c r="E11" s="8"/>
      <c r="F11" s="4"/>
      <c r="G11" s="4"/>
      <c r="H11" s="4"/>
      <c r="I11" s="4"/>
      <c r="J11" s="5"/>
    </row>
    <row r="12" spans="1:10" ht="38.25" customHeight="1">
      <c r="A12" s="6" t="s">
        <v>251</v>
      </c>
      <c r="B12" s="19"/>
      <c r="C12" s="19"/>
      <c r="D12" s="9"/>
      <c r="E12" s="8"/>
      <c r="F12" s="127"/>
      <c r="G12" s="79"/>
      <c r="H12" s="79"/>
      <c r="I12" s="79"/>
      <c r="J12" s="79"/>
    </row>
    <row r="13" spans="1:10" ht="48">
      <c r="A13" s="6" t="s">
        <v>338</v>
      </c>
      <c r="B13" s="79"/>
      <c r="C13" s="79"/>
      <c r="D13" s="9"/>
      <c r="E13" s="8"/>
      <c r="F13" s="10">
        <v>12995437.77</v>
      </c>
      <c r="G13" s="10">
        <v>10831985.49</v>
      </c>
      <c r="H13" s="18">
        <f>G13/F13</f>
        <v>0.8335221699884298</v>
      </c>
      <c r="I13" s="79"/>
      <c r="J13" s="54" t="s">
        <v>324</v>
      </c>
    </row>
    <row r="14" spans="1:10" ht="38.25" customHeight="1">
      <c r="A14" s="6" t="s">
        <v>339</v>
      </c>
      <c r="B14" s="79"/>
      <c r="C14" s="79"/>
      <c r="D14" s="9"/>
      <c r="E14" s="8"/>
      <c r="F14" s="10">
        <v>100000</v>
      </c>
      <c r="G14" s="142">
        <v>0</v>
      </c>
      <c r="H14" s="18">
        <f>G14/F14</f>
        <v>0</v>
      </c>
      <c r="I14" s="79"/>
      <c r="J14" s="54" t="s">
        <v>285</v>
      </c>
    </row>
    <row r="15" spans="1:10" ht="38.25">
      <c r="A15" s="6" t="s">
        <v>340</v>
      </c>
      <c r="B15" s="79"/>
      <c r="C15" s="79"/>
      <c r="D15" s="9"/>
      <c r="E15" s="8"/>
      <c r="F15" s="10">
        <v>1604000</v>
      </c>
      <c r="G15" s="10">
        <v>329185.76</v>
      </c>
      <c r="H15" s="18">
        <f>G15/F15</f>
        <v>0.20522802992518704</v>
      </c>
      <c r="I15" s="79"/>
      <c r="J15" s="136" t="s">
        <v>278</v>
      </c>
    </row>
    <row r="16" spans="1:10" ht="38.25">
      <c r="A16" s="6" t="s">
        <v>239</v>
      </c>
      <c r="B16" s="79"/>
      <c r="C16" s="79"/>
      <c r="D16" s="9"/>
      <c r="E16" s="8"/>
      <c r="F16" s="10">
        <v>2977857.42</v>
      </c>
      <c r="G16" s="10">
        <v>2617947.89</v>
      </c>
      <c r="H16" s="18">
        <f>G16/F16</f>
        <v>0.8791380918432288</v>
      </c>
      <c r="I16" s="79"/>
      <c r="J16" s="96" t="s">
        <v>277</v>
      </c>
    </row>
    <row r="17" spans="1:10" ht="25.5">
      <c r="A17" s="6" t="s">
        <v>233</v>
      </c>
      <c r="B17" s="19">
        <v>37.2</v>
      </c>
      <c r="C17" s="19">
        <v>37.2</v>
      </c>
      <c r="D17" s="19">
        <f>C17-B17</f>
        <v>0</v>
      </c>
      <c r="E17" s="8">
        <f>C17/B17</f>
        <v>1</v>
      </c>
      <c r="F17" s="10"/>
      <c r="G17" s="127"/>
      <c r="H17" s="79"/>
      <c r="I17" s="79"/>
      <c r="J17" s="79"/>
    </row>
    <row r="18" spans="1:10" ht="66" customHeight="1">
      <c r="A18" s="124" t="s">
        <v>341</v>
      </c>
      <c r="B18" s="28">
        <v>1</v>
      </c>
      <c r="C18" s="28">
        <v>1</v>
      </c>
      <c r="D18" s="28">
        <f>C18-B18</f>
        <v>0</v>
      </c>
      <c r="E18" s="145">
        <f>C18/B18</f>
        <v>1</v>
      </c>
      <c r="F18" s="146">
        <v>430000</v>
      </c>
      <c r="G18" s="146">
        <v>430000</v>
      </c>
      <c r="H18" s="147">
        <f>G18/F18</f>
        <v>1</v>
      </c>
      <c r="I18" s="148"/>
      <c r="J18" s="144"/>
    </row>
    <row r="19" spans="1:256" s="140" customFormat="1" ht="12.75">
      <c r="A19" s="139" t="s">
        <v>342</v>
      </c>
      <c r="B19" s="4"/>
      <c r="C19" s="4"/>
      <c r="D19" s="117"/>
      <c r="E19" s="98"/>
      <c r="F19" s="133"/>
      <c r="G19" s="133"/>
      <c r="H19" s="4"/>
      <c r="I19" s="4"/>
      <c r="J19" s="5"/>
      <c r="K19" s="152"/>
      <c r="L19" s="153"/>
      <c r="M19" s="153"/>
      <c r="N19" s="154"/>
      <c r="O19" s="155"/>
      <c r="P19" s="153"/>
      <c r="Q19" s="153"/>
      <c r="R19" s="153"/>
      <c r="S19" s="153"/>
      <c r="T19" s="153"/>
      <c r="U19" s="152"/>
      <c r="V19" s="153"/>
      <c r="W19" s="153"/>
      <c r="X19" s="154"/>
      <c r="Y19" s="155"/>
      <c r="Z19" s="153"/>
      <c r="AA19" s="153"/>
      <c r="AB19" s="153"/>
      <c r="AC19" s="153"/>
      <c r="AD19" s="153"/>
      <c r="AE19" s="152"/>
      <c r="AF19" s="153"/>
      <c r="AG19" s="153"/>
      <c r="AH19" s="154"/>
      <c r="AI19" s="155"/>
      <c r="AJ19" s="153"/>
      <c r="AK19" s="153"/>
      <c r="AL19" s="153"/>
      <c r="AM19" s="153"/>
      <c r="AN19" s="153"/>
      <c r="AO19" s="152"/>
      <c r="AP19" s="153"/>
      <c r="AQ19" s="153"/>
      <c r="AR19" s="154"/>
      <c r="AS19" s="155"/>
      <c r="AT19" s="153"/>
      <c r="AU19" s="153"/>
      <c r="AV19" s="153"/>
      <c r="AW19" s="153"/>
      <c r="AX19" s="153"/>
      <c r="AY19" s="152"/>
      <c r="AZ19" s="153"/>
      <c r="BA19" s="153"/>
      <c r="BB19" s="154"/>
      <c r="BC19" s="155"/>
      <c r="BD19" s="153"/>
      <c r="BE19" s="153"/>
      <c r="BF19" s="153"/>
      <c r="BG19" s="153"/>
      <c r="BH19" s="153"/>
      <c r="BI19" s="152"/>
      <c r="BJ19" s="153"/>
      <c r="BK19" s="153"/>
      <c r="BL19" s="154"/>
      <c r="BM19" s="155"/>
      <c r="BN19" s="153"/>
      <c r="BO19" s="153"/>
      <c r="BP19" s="153"/>
      <c r="BQ19" s="153"/>
      <c r="BR19" s="153"/>
      <c r="BS19" s="152"/>
      <c r="BT19" s="153"/>
      <c r="BU19" s="153"/>
      <c r="BV19" s="154"/>
      <c r="BW19" s="155"/>
      <c r="BX19" s="153"/>
      <c r="BY19" s="153"/>
      <c r="BZ19" s="153"/>
      <c r="CA19" s="153"/>
      <c r="CB19" s="153"/>
      <c r="CC19" s="152"/>
      <c r="CD19" s="153"/>
      <c r="CE19" s="153"/>
      <c r="CF19" s="154"/>
      <c r="CG19" s="155"/>
      <c r="CH19" s="153"/>
      <c r="CI19" s="153"/>
      <c r="CJ19" s="153"/>
      <c r="CK19" s="153"/>
      <c r="CL19" s="153"/>
      <c r="CM19" s="152"/>
      <c r="CN19" s="153"/>
      <c r="CO19" s="153"/>
      <c r="CP19" s="154"/>
      <c r="CQ19" s="155"/>
      <c r="CR19" s="153"/>
      <c r="CS19" s="153"/>
      <c r="CT19" s="153"/>
      <c r="CU19" s="153"/>
      <c r="CV19" s="153"/>
      <c r="CW19" s="152"/>
      <c r="CX19" s="153"/>
      <c r="CY19" s="153"/>
      <c r="CZ19" s="154"/>
      <c r="DA19" s="155"/>
      <c r="DB19" s="153"/>
      <c r="DC19" s="153"/>
      <c r="DD19" s="153"/>
      <c r="DE19" s="153"/>
      <c r="DF19" s="153"/>
      <c r="DG19" s="152"/>
      <c r="DH19" s="153"/>
      <c r="DI19" s="153"/>
      <c r="DJ19" s="154"/>
      <c r="DK19" s="155"/>
      <c r="DL19" s="153"/>
      <c r="DM19" s="153"/>
      <c r="DN19" s="153"/>
      <c r="DO19" s="153"/>
      <c r="DP19" s="153"/>
      <c r="DQ19" s="152"/>
      <c r="DR19" s="153"/>
      <c r="DS19" s="153"/>
      <c r="DT19" s="154"/>
      <c r="DU19" s="155"/>
      <c r="DV19" s="153"/>
      <c r="DW19" s="153"/>
      <c r="DX19" s="153"/>
      <c r="DY19" s="153"/>
      <c r="DZ19" s="153"/>
      <c r="EA19" s="152"/>
      <c r="EB19" s="153"/>
      <c r="EC19" s="153"/>
      <c r="ED19" s="154"/>
      <c r="EE19" s="155"/>
      <c r="EF19" s="153"/>
      <c r="EG19" s="153"/>
      <c r="EH19" s="153"/>
      <c r="EI19" s="153"/>
      <c r="EJ19" s="153"/>
      <c r="EK19" s="152"/>
      <c r="EL19" s="153"/>
      <c r="EM19" s="153"/>
      <c r="EN19" s="154"/>
      <c r="EO19" s="155"/>
      <c r="EP19" s="153"/>
      <c r="EQ19" s="153"/>
      <c r="ER19" s="153"/>
      <c r="ES19" s="153"/>
      <c r="ET19" s="153"/>
      <c r="EU19" s="152"/>
      <c r="EV19" s="153"/>
      <c r="EW19" s="153"/>
      <c r="EX19" s="154"/>
      <c r="EY19" s="155"/>
      <c r="EZ19" s="153"/>
      <c r="FA19" s="153"/>
      <c r="FB19" s="153"/>
      <c r="FC19" s="153"/>
      <c r="FD19" s="153"/>
      <c r="FE19" s="152"/>
      <c r="FF19" s="153"/>
      <c r="FG19" s="153"/>
      <c r="FH19" s="154"/>
      <c r="FI19" s="155"/>
      <c r="FJ19" s="153"/>
      <c r="FK19" s="153"/>
      <c r="FL19" s="153"/>
      <c r="FM19" s="153"/>
      <c r="FN19" s="153"/>
      <c r="FO19" s="152"/>
      <c r="FP19" s="153"/>
      <c r="FQ19" s="153"/>
      <c r="FR19" s="154"/>
      <c r="FS19" s="155"/>
      <c r="FT19" s="153"/>
      <c r="FU19" s="153"/>
      <c r="FV19" s="153"/>
      <c r="FW19" s="153"/>
      <c r="FX19" s="153"/>
      <c r="FY19" s="152"/>
      <c r="FZ19" s="153"/>
      <c r="GA19" s="153"/>
      <c r="GB19" s="154"/>
      <c r="GC19" s="155"/>
      <c r="GD19" s="153"/>
      <c r="GE19" s="153"/>
      <c r="GF19" s="153"/>
      <c r="GG19" s="153"/>
      <c r="GH19" s="153"/>
      <c r="GI19" s="152"/>
      <c r="GJ19" s="153"/>
      <c r="GK19" s="153"/>
      <c r="GL19" s="154"/>
      <c r="GM19" s="155"/>
      <c r="GN19" s="153"/>
      <c r="GO19" s="153"/>
      <c r="GP19" s="153"/>
      <c r="GQ19" s="153"/>
      <c r="GR19" s="153"/>
      <c r="GS19" s="152"/>
      <c r="GT19" s="153"/>
      <c r="GU19" s="153"/>
      <c r="GV19" s="154"/>
      <c r="GW19" s="155"/>
      <c r="GX19" s="153"/>
      <c r="GY19" s="153"/>
      <c r="GZ19" s="153"/>
      <c r="HA19" s="153"/>
      <c r="HB19" s="153"/>
      <c r="HC19" s="152"/>
      <c r="HD19" s="153"/>
      <c r="HE19" s="153"/>
      <c r="HF19" s="154"/>
      <c r="HG19" s="155"/>
      <c r="HH19" s="153"/>
      <c r="HI19" s="153"/>
      <c r="HJ19" s="153"/>
      <c r="HK19" s="153"/>
      <c r="HL19" s="153"/>
      <c r="HM19" s="152"/>
      <c r="HN19" s="153"/>
      <c r="HO19" s="153"/>
      <c r="HP19" s="154"/>
      <c r="HQ19" s="155"/>
      <c r="HR19" s="153"/>
      <c r="HS19" s="153"/>
      <c r="HT19" s="153"/>
      <c r="HU19" s="153"/>
      <c r="HV19" s="153"/>
      <c r="HW19" s="152"/>
      <c r="HX19" s="153"/>
      <c r="HY19" s="153"/>
      <c r="HZ19" s="154"/>
      <c r="IA19" s="155"/>
      <c r="IB19" s="153"/>
      <c r="IC19" s="153"/>
      <c r="ID19" s="153"/>
      <c r="IE19" s="153"/>
      <c r="IF19" s="153"/>
      <c r="IG19" s="152"/>
      <c r="IH19" s="153"/>
      <c r="II19" s="153"/>
      <c r="IJ19" s="154"/>
      <c r="IK19" s="155"/>
      <c r="IL19" s="153"/>
      <c r="IM19" s="153"/>
      <c r="IN19" s="153"/>
      <c r="IO19" s="153"/>
      <c r="IP19" s="153"/>
      <c r="IQ19" s="152"/>
      <c r="IR19" s="153"/>
      <c r="IS19" s="153"/>
      <c r="IT19" s="154"/>
      <c r="IU19" s="155"/>
      <c r="IV19" s="153"/>
    </row>
    <row r="20" spans="1:10" ht="190.5" customHeight="1">
      <c r="A20" s="88" t="s">
        <v>337</v>
      </c>
      <c r="B20" s="203">
        <v>1.11714</v>
      </c>
      <c r="C20" s="203">
        <v>1.1159</v>
      </c>
      <c r="D20" s="181">
        <f>C20-B20</f>
        <v>-0.0012400000000001299</v>
      </c>
      <c r="E20" s="182">
        <f>C20/B20</f>
        <v>0.998890022736631</v>
      </c>
      <c r="F20" s="149">
        <v>32575055.92</v>
      </c>
      <c r="G20" s="149">
        <v>32575055.26</v>
      </c>
      <c r="H20" s="150">
        <f>G20/F20</f>
        <v>0.9999999797390985</v>
      </c>
      <c r="I20" s="151"/>
      <c r="J20" s="217" t="s">
        <v>265</v>
      </c>
    </row>
    <row r="21" spans="1:10" ht="156.75" customHeight="1">
      <c r="A21" s="6" t="s">
        <v>104</v>
      </c>
      <c r="B21" s="19">
        <v>30</v>
      </c>
      <c r="C21" s="19">
        <v>30</v>
      </c>
      <c r="D21" s="19">
        <f>C21-B21</f>
        <v>0</v>
      </c>
      <c r="E21" s="8">
        <f>C21/B21</f>
        <v>1</v>
      </c>
      <c r="F21" s="127"/>
      <c r="G21" s="127"/>
      <c r="H21" s="79"/>
      <c r="I21" s="79"/>
      <c r="J21" s="218"/>
    </row>
    <row r="22" spans="1:10" ht="25.5">
      <c r="A22" s="12" t="s">
        <v>271</v>
      </c>
      <c r="B22" s="79"/>
      <c r="C22" s="79"/>
      <c r="D22" s="79"/>
      <c r="E22" s="79"/>
      <c r="F22" s="8">
        <f>F23/F383</f>
        <v>0.2886710473847751</v>
      </c>
      <c r="G22" s="8">
        <f>G23/G383</f>
        <v>0.3157618575462109</v>
      </c>
      <c r="H22" s="79"/>
      <c r="I22" s="79"/>
      <c r="J22" s="79"/>
    </row>
    <row r="23" spans="1:10" ht="12.75">
      <c r="A23" s="13" t="s">
        <v>93</v>
      </c>
      <c r="B23" s="15">
        <f>SUM(B9:B21)</f>
        <v>301.31714</v>
      </c>
      <c r="C23" s="15">
        <f>SUM(C9:C21)</f>
        <v>301.3159</v>
      </c>
      <c r="D23" s="15">
        <f>SUM(D9:D21)</f>
        <v>-0.0012400000000001299</v>
      </c>
      <c r="E23" s="15">
        <f>SUM(E9:E21)/6</f>
        <v>0.9998150037894384</v>
      </c>
      <c r="F23" s="23">
        <f>SUM(F9:F20)</f>
        <v>61574818.11</v>
      </c>
      <c r="G23" s="23">
        <f>SUM(G9:G20)</f>
        <v>55971347.6</v>
      </c>
      <c r="H23" s="15">
        <f>G23/F23</f>
        <v>0.908997368047605</v>
      </c>
      <c r="I23" s="15">
        <f>E23/H23</f>
        <v>1.099909679537243</v>
      </c>
      <c r="J23" s="14"/>
    </row>
    <row r="24" spans="1:10" ht="12.75">
      <c r="A24" s="233" t="s">
        <v>241</v>
      </c>
      <c r="B24" s="234"/>
      <c r="C24" s="234"/>
      <c r="D24" s="234"/>
      <c r="E24" s="234"/>
      <c r="F24" s="234"/>
      <c r="G24" s="234"/>
      <c r="H24" s="234"/>
      <c r="I24" s="234"/>
      <c r="J24" s="235"/>
    </row>
    <row r="25" spans="1:10" ht="12.75">
      <c r="A25" s="108" t="s">
        <v>205</v>
      </c>
      <c r="B25" s="119"/>
      <c r="C25" s="119"/>
      <c r="D25" s="119"/>
      <c r="E25" s="120"/>
      <c r="F25" s="121"/>
      <c r="G25" s="121"/>
      <c r="H25" s="120"/>
      <c r="I25" s="120"/>
      <c r="J25" s="122"/>
    </row>
    <row r="26" spans="1:10" ht="25.5">
      <c r="A26" s="11" t="s">
        <v>242</v>
      </c>
      <c r="B26" s="29">
        <v>962.4</v>
      </c>
      <c r="C26" s="29">
        <v>962.4</v>
      </c>
      <c r="D26" s="31">
        <f>C26-B26</f>
        <v>0</v>
      </c>
      <c r="E26" s="103">
        <f>C26/B26</f>
        <v>1</v>
      </c>
      <c r="F26" s="10">
        <v>1066731.62</v>
      </c>
      <c r="G26" s="10">
        <v>1066730</v>
      </c>
      <c r="H26" s="18">
        <f>G26/F26</f>
        <v>0.9999984813424766</v>
      </c>
      <c r="I26" s="35"/>
      <c r="J26" s="35"/>
    </row>
    <row r="27" spans="1:10" ht="25.5">
      <c r="A27" s="11" t="s">
        <v>243</v>
      </c>
      <c r="B27" s="29">
        <v>160.4</v>
      </c>
      <c r="C27" s="29">
        <v>160.4</v>
      </c>
      <c r="D27" s="31">
        <f>C27-B27</f>
        <v>0</v>
      </c>
      <c r="E27" s="103">
        <f>C27/B27</f>
        <v>1</v>
      </c>
      <c r="F27" s="9"/>
      <c r="G27" s="10"/>
      <c r="H27" s="18"/>
      <c r="I27" s="35"/>
      <c r="J27" s="35"/>
    </row>
    <row r="28" spans="1:10" ht="25.5">
      <c r="A28" s="85" t="s">
        <v>321</v>
      </c>
      <c r="B28" s="43">
        <v>23.22</v>
      </c>
      <c r="C28" s="43">
        <v>23.22</v>
      </c>
      <c r="D28" s="43">
        <f>C28-B28</f>
        <v>0</v>
      </c>
      <c r="E28" s="18">
        <f>C28/B28</f>
        <v>1</v>
      </c>
      <c r="F28" s="10"/>
      <c r="G28" s="9"/>
      <c r="H28" s="18"/>
      <c r="I28" s="35"/>
      <c r="J28" s="35"/>
    </row>
    <row r="29" spans="1:10" ht="25.5">
      <c r="A29" s="12" t="s">
        <v>271</v>
      </c>
      <c r="B29" s="35"/>
      <c r="C29" s="35"/>
      <c r="D29" s="35"/>
      <c r="E29" s="17"/>
      <c r="F29" s="8">
        <f>F30/F383</f>
        <v>0.005000981626510857</v>
      </c>
      <c r="G29" s="8">
        <f>G30/G383</f>
        <v>0.006017947766908323</v>
      </c>
      <c r="H29" s="18"/>
      <c r="I29" s="35"/>
      <c r="J29" s="35"/>
    </row>
    <row r="30" spans="1:10" ht="12.75">
      <c r="A30" s="13" t="s">
        <v>94</v>
      </c>
      <c r="B30" s="23">
        <f>SUM(B26:B28)</f>
        <v>1146.02</v>
      </c>
      <c r="C30" s="23">
        <f>SUM(C26:C28)</f>
        <v>1146.02</v>
      </c>
      <c r="D30" s="23">
        <f>SUM(D26:D28)</f>
        <v>0</v>
      </c>
      <c r="E30" s="125">
        <f>SUM(E26:E28)/3</f>
        <v>1</v>
      </c>
      <c r="F30" s="23">
        <f>SUM(F26:F27)</f>
        <v>1066731.62</v>
      </c>
      <c r="G30" s="23">
        <f>SUM(G26:G27)</f>
        <v>1066730</v>
      </c>
      <c r="H30" s="15">
        <f>G30/F30</f>
        <v>0.9999984813424766</v>
      </c>
      <c r="I30" s="15">
        <f>E30/H30</f>
        <v>1.0000015186598297</v>
      </c>
      <c r="J30" s="14"/>
    </row>
    <row r="31" spans="1:10" ht="12.75">
      <c r="A31" s="239" t="s">
        <v>244</v>
      </c>
      <c r="B31" s="242"/>
      <c r="C31" s="242"/>
      <c r="D31" s="242"/>
      <c r="E31" s="242"/>
      <c r="F31" s="242"/>
      <c r="G31" s="242"/>
      <c r="H31" s="242"/>
      <c r="I31" s="242"/>
      <c r="J31" s="243"/>
    </row>
    <row r="32" spans="1:10" ht="12.75">
      <c r="A32" s="24" t="s">
        <v>205</v>
      </c>
      <c r="B32" s="25"/>
      <c r="C32" s="25"/>
      <c r="D32" s="25"/>
      <c r="E32" s="17"/>
      <c r="F32" s="25"/>
      <c r="G32" s="25"/>
      <c r="H32" s="25"/>
      <c r="I32" s="25"/>
      <c r="J32" s="25"/>
    </row>
    <row r="33" spans="1:10" ht="25.5">
      <c r="A33" s="6" t="s">
        <v>40</v>
      </c>
      <c r="B33" s="9">
        <v>111</v>
      </c>
      <c r="C33" s="9">
        <v>111</v>
      </c>
      <c r="D33" s="8">
        <f>SUM(C33-B33)</f>
        <v>0</v>
      </c>
      <c r="E33" s="8">
        <f>SUM(C33/B33)</f>
        <v>1</v>
      </c>
      <c r="F33" s="123">
        <v>1276533.99</v>
      </c>
      <c r="G33" s="123">
        <v>1276533.99</v>
      </c>
      <c r="H33" s="8">
        <f>G33/F33</f>
        <v>1</v>
      </c>
      <c r="I33" s="89"/>
      <c r="J33" s="9"/>
    </row>
    <row r="34" spans="1:10" ht="86.25" customHeight="1">
      <c r="A34" s="6" t="s">
        <v>41</v>
      </c>
      <c r="B34" s="9">
        <v>1</v>
      </c>
      <c r="C34" s="9">
        <v>1</v>
      </c>
      <c r="D34" s="8">
        <f>SUM(C34-B34)</f>
        <v>0</v>
      </c>
      <c r="E34" s="8">
        <f>SUM(C34/B34)</f>
        <v>1</v>
      </c>
      <c r="F34" s="118">
        <v>3077100</v>
      </c>
      <c r="G34" s="118">
        <v>3077100</v>
      </c>
      <c r="H34" s="8">
        <f>G34/F34</f>
        <v>1</v>
      </c>
      <c r="I34" s="89"/>
      <c r="J34" s="9"/>
    </row>
    <row r="35" spans="1:10" ht="12.75">
      <c r="A35" s="20" t="s">
        <v>254</v>
      </c>
      <c r="B35" s="9"/>
      <c r="C35" s="9"/>
      <c r="D35" s="9"/>
      <c r="E35" s="17"/>
      <c r="F35" s="9"/>
      <c r="G35" s="9"/>
      <c r="H35" s="8"/>
      <c r="I35" s="9"/>
      <c r="J35" s="9"/>
    </row>
    <row r="36" spans="1:10" ht="25.5">
      <c r="A36" s="6" t="s">
        <v>350</v>
      </c>
      <c r="B36" s="43"/>
      <c r="C36" s="43"/>
      <c r="D36" s="43"/>
      <c r="E36" s="8"/>
      <c r="F36" s="118">
        <v>720000</v>
      </c>
      <c r="G36" s="130">
        <v>0</v>
      </c>
      <c r="H36" s="8">
        <f>G36/F36</f>
        <v>0</v>
      </c>
      <c r="I36" s="9"/>
      <c r="J36" s="210" t="s">
        <v>281</v>
      </c>
    </row>
    <row r="37" spans="1:10" ht="25.5" customHeight="1">
      <c r="A37" s="6" t="s">
        <v>351</v>
      </c>
      <c r="B37" s="43"/>
      <c r="C37" s="43"/>
      <c r="D37" s="9"/>
      <c r="E37" s="8"/>
      <c r="F37" s="123">
        <v>2739.12</v>
      </c>
      <c r="G37" s="123">
        <v>2739.12</v>
      </c>
      <c r="H37" s="8">
        <f>G37/F37</f>
        <v>1</v>
      </c>
      <c r="I37" s="9"/>
      <c r="J37" s="65"/>
    </row>
    <row r="38" spans="1:10" ht="38.25">
      <c r="A38" s="6" t="s">
        <v>42</v>
      </c>
      <c r="B38" s="43"/>
      <c r="C38" s="43"/>
      <c r="D38" s="9"/>
      <c r="E38" s="8"/>
      <c r="F38" s="118">
        <v>255131</v>
      </c>
      <c r="G38" s="118">
        <v>183159</v>
      </c>
      <c r="H38" s="8">
        <f>G38/F38</f>
        <v>0.7179017837895042</v>
      </c>
      <c r="I38" s="9"/>
      <c r="J38" s="210" t="s">
        <v>280</v>
      </c>
    </row>
    <row r="39" spans="1:10" ht="89.25">
      <c r="A39" s="6" t="s">
        <v>43</v>
      </c>
      <c r="B39" s="43"/>
      <c r="C39" s="43"/>
      <c r="D39" s="9"/>
      <c r="E39" s="8"/>
      <c r="F39" s="118">
        <v>596840</v>
      </c>
      <c r="G39" s="118">
        <v>567142</v>
      </c>
      <c r="H39" s="8">
        <f>G39/F39</f>
        <v>0.9502412706923129</v>
      </c>
      <c r="I39" s="9"/>
      <c r="J39" s="96" t="s">
        <v>279</v>
      </c>
    </row>
    <row r="40" spans="1:10" ht="25.5">
      <c r="A40" s="6" t="s">
        <v>44</v>
      </c>
      <c r="B40" s="8">
        <v>9.03</v>
      </c>
      <c r="C40" s="8">
        <v>7.89</v>
      </c>
      <c r="D40" s="8">
        <f aca="true" t="shared" si="0" ref="D40:D49">SUM(C40-B40)</f>
        <v>-1.1399999999999997</v>
      </c>
      <c r="E40" s="8">
        <f aca="true" t="shared" si="1" ref="E40:E49">SUM(C40/B40)</f>
        <v>0.8737541528239203</v>
      </c>
      <c r="F40" s="118"/>
      <c r="G40" s="10"/>
      <c r="H40" s="8"/>
      <c r="I40" s="9"/>
      <c r="J40" s="65"/>
    </row>
    <row r="41" spans="1:10" ht="38.25">
      <c r="A41" s="6" t="s">
        <v>45</v>
      </c>
      <c r="B41" s="8">
        <v>21.39</v>
      </c>
      <c r="C41" s="8">
        <v>25.6</v>
      </c>
      <c r="D41" s="8">
        <f t="shared" si="0"/>
        <v>4.210000000000001</v>
      </c>
      <c r="E41" s="8">
        <f t="shared" si="1"/>
        <v>1.1968209443665265</v>
      </c>
      <c r="F41" s="118"/>
      <c r="G41" s="10"/>
      <c r="H41" s="8"/>
      <c r="I41" s="9"/>
      <c r="J41" s="65"/>
    </row>
    <row r="42" spans="1:10" ht="38.25">
      <c r="A42" s="6" t="s">
        <v>46</v>
      </c>
      <c r="B42" s="8">
        <v>0.215</v>
      </c>
      <c r="C42" s="8">
        <v>0</v>
      </c>
      <c r="D42" s="8">
        <f t="shared" si="0"/>
        <v>-0.215</v>
      </c>
      <c r="E42" s="8">
        <f t="shared" si="1"/>
        <v>0</v>
      </c>
      <c r="F42" s="118"/>
      <c r="G42" s="10"/>
      <c r="H42" s="8"/>
      <c r="I42" s="9"/>
      <c r="J42" s="65"/>
    </row>
    <row r="43" spans="1:10" ht="38.25">
      <c r="A43" s="6" t="s">
        <v>47</v>
      </c>
      <c r="B43" s="8">
        <v>8.62</v>
      </c>
      <c r="C43" s="8">
        <v>6.2</v>
      </c>
      <c r="D43" s="8">
        <f t="shared" si="0"/>
        <v>-2.419999999999999</v>
      </c>
      <c r="E43" s="8">
        <f t="shared" si="1"/>
        <v>0.7192575406032483</v>
      </c>
      <c r="F43" s="118"/>
      <c r="G43" s="10"/>
      <c r="H43" s="8"/>
      <c r="I43" s="9"/>
      <c r="J43" s="65"/>
    </row>
    <row r="44" spans="1:10" ht="38.25">
      <c r="A44" s="6" t="s">
        <v>48</v>
      </c>
      <c r="B44" s="8">
        <v>0.216</v>
      </c>
      <c r="C44" s="8">
        <v>0</v>
      </c>
      <c r="D44" s="8">
        <f t="shared" si="0"/>
        <v>-0.216</v>
      </c>
      <c r="E44" s="8">
        <f t="shared" si="1"/>
        <v>0</v>
      </c>
      <c r="F44" s="118"/>
      <c r="G44" s="10"/>
      <c r="H44" s="8"/>
      <c r="I44" s="9"/>
      <c r="J44" s="65"/>
    </row>
    <row r="45" spans="1:10" ht="38.25">
      <c r="A45" s="6" t="s">
        <v>49</v>
      </c>
      <c r="B45" s="8">
        <v>27.02</v>
      </c>
      <c r="C45" s="8">
        <v>21.18</v>
      </c>
      <c r="D45" s="8">
        <f t="shared" si="0"/>
        <v>-5.84</v>
      </c>
      <c r="E45" s="8">
        <f t="shared" si="1"/>
        <v>0.7838638045891932</v>
      </c>
      <c r="F45" s="118"/>
      <c r="G45" s="10"/>
      <c r="H45" s="8"/>
      <c r="I45" s="9"/>
      <c r="J45" s="65"/>
    </row>
    <row r="46" spans="1:10" ht="38.25">
      <c r="A46" s="6" t="s">
        <v>3</v>
      </c>
      <c r="B46" s="8">
        <v>0.49</v>
      </c>
      <c r="C46" s="8">
        <v>0.394</v>
      </c>
      <c r="D46" s="8">
        <f t="shared" si="0"/>
        <v>-0.09599999999999997</v>
      </c>
      <c r="E46" s="8">
        <f t="shared" si="1"/>
        <v>0.8040816326530613</v>
      </c>
      <c r="F46" s="118"/>
      <c r="G46" s="10"/>
      <c r="H46" s="8"/>
      <c r="I46" s="9"/>
      <c r="J46" s="65"/>
    </row>
    <row r="47" spans="1:10" ht="38.25">
      <c r="A47" s="6" t="s">
        <v>50</v>
      </c>
      <c r="B47" s="8">
        <v>0.421</v>
      </c>
      <c r="C47" s="8">
        <v>0</v>
      </c>
      <c r="D47" s="8">
        <f t="shared" si="0"/>
        <v>-0.421</v>
      </c>
      <c r="E47" s="8">
        <f t="shared" si="1"/>
        <v>0</v>
      </c>
      <c r="F47" s="118"/>
      <c r="G47" s="10"/>
      <c r="H47" s="8"/>
      <c r="I47" s="9"/>
      <c r="J47" s="65"/>
    </row>
    <row r="48" spans="1:10" ht="38.25">
      <c r="A48" s="6" t="s">
        <v>4</v>
      </c>
      <c r="B48" s="8">
        <v>0.451</v>
      </c>
      <c r="C48" s="8">
        <v>0.611</v>
      </c>
      <c r="D48" s="8">
        <f t="shared" si="0"/>
        <v>0.15999999999999998</v>
      </c>
      <c r="E48" s="8">
        <f t="shared" si="1"/>
        <v>1.3547671840354767</v>
      </c>
      <c r="F48" s="118"/>
      <c r="G48" s="10"/>
      <c r="H48" s="8"/>
      <c r="I48" s="9"/>
      <c r="J48" s="65"/>
    </row>
    <row r="49" spans="1:10" ht="38.25">
      <c r="A49" s="6" t="s">
        <v>51</v>
      </c>
      <c r="B49" s="8">
        <v>0.406</v>
      </c>
      <c r="C49" s="8">
        <v>0</v>
      </c>
      <c r="D49" s="8">
        <f t="shared" si="0"/>
        <v>-0.406</v>
      </c>
      <c r="E49" s="8">
        <f t="shared" si="1"/>
        <v>0</v>
      </c>
      <c r="F49" s="118"/>
      <c r="G49" s="10"/>
      <c r="H49" s="8"/>
      <c r="I49" s="9"/>
      <c r="J49" s="65"/>
    </row>
    <row r="50" spans="1:10" ht="25.5">
      <c r="A50" s="12" t="s">
        <v>271</v>
      </c>
      <c r="B50" s="9"/>
      <c r="C50" s="9"/>
      <c r="D50" s="9"/>
      <c r="E50" s="17"/>
      <c r="F50" s="22">
        <f>F51/F383</f>
        <v>0.027792876309173115</v>
      </c>
      <c r="G50" s="22">
        <f>G51/G383</f>
        <v>0.02880925637846789</v>
      </c>
      <c r="H50" s="9"/>
      <c r="I50" s="9"/>
      <c r="J50" s="9"/>
    </row>
    <row r="51" spans="1:10" ht="12.75">
      <c r="A51" s="13" t="s">
        <v>95</v>
      </c>
      <c r="B51" s="23">
        <f>SUM(B33:B49)</f>
        <v>180.25900000000004</v>
      </c>
      <c r="C51" s="23">
        <f>SUM(C33:C49)</f>
        <v>173.875</v>
      </c>
      <c r="D51" s="23">
        <f>SUM(D33:D49)</f>
        <v>-6.383999999999998</v>
      </c>
      <c r="E51" s="15">
        <f>C51/B51</f>
        <v>0.9645842926012014</v>
      </c>
      <c r="F51" s="23">
        <f>SUM(F33:F39)</f>
        <v>5928344.11</v>
      </c>
      <c r="G51" s="23">
        <f>SUM(G33:G39)</f>
        <v>5106674.11</v>
      </c>
      <c r="H51" s="15">
        <f>G51/F51</f>
        <v>0.8613997459064501</v>
      </c>
      <c r="I51" s="15">
        <f>E51/H51</f>
        <v>1.1197870642348173</v>
      </c>
      <c r="J51" s="14"/>
    </row>
    <row r="52" spans="1:10" ht="25.5" customHeight="1">
      <c r="A52" s="239" t="s">
        <v>136</v>
      </c>
      <c r="B52" s="242"/>
      <c r="C52" s="242"/>
      <c r="D52" s="242"/>
      <c r="E52" s="242"/>
      <c r="F52" s="242"/>
      <c r="G52" s="242"/>
      <c r="H52" s="242"/>
      <c r="I52" s="242"/>
      <c r="J52" s="243"/>
    </row>
    <row r="53" spans="1:10" ht="12.75">
      <c r="A53" s="24" t="s">
        <v>335</v>
      </c>
      <c r="B53" s="25"/>
      <c r="C53" s="25"/>
      <c r="D53" s="25"/>
      <c r="E53" s="17"/>
      <c r="F53" s="25"/>
      <c r="G53" s="25"/>
      <c r="H53" s="25"/>
      <c r="I53" s="25"/>
      <c r="J53" s="25"/>
    </row>
    <row r="54" spans="1:10" ht="51">
      <c r="A54" s="11" t="s">
        <v>137</v>
      </c>
      <c r="B54" s="29"/>
      <c r="C54" s="29"/>
      <c r="D54" s="29"/>
      <c r="E54" s="40"/>
      <c r="F54" s="9">
        <v>83866</v>
      </c>
      <c r="G54" s="9">
        <v>10000</v>
      </c>
      <c r="H54" s="40">
        <f>G54/F54</f>
        <v>0.11923783177926693</v>
      </c>
      <c r="I54" s="41"/>
      <c r="J54" s="42" t="s">
        <v>303</v>
      </c>
    </row>
    <row r="55" spans="1:10" ht="51">
      <c r="A55" s="11" t="s">
        <v>138</v>
      </c>
      <c r="B55" s="29">
        <v>200</v>
      </c>
      <c r="C55" s="29">
        <v>200</v>
      </c>
      <c r="D55" s="29">
        <f>C55-B55</f>
        <v>0</v>
      </c>
      <c r="E55" s="40">
        <f>C55/B55</f>
        <v>1</v>
      </c>
      <c r="F55" s="9">
        <v>116134</v>
      </c>
      <c r="G55" s="130">
        <v>95810.56</v>
      </c>
      <c r="H55" s="40">
        <f>G55/F55</f>
        <v>0.8250000861074276</v>
      </c>
      <c r="I55" s="130"/>
      <c r="J55" s="42" t="s">
        <v>306</v>
      </c>
    </row>
    <row r="56" spans="1:10" ht="25.5">
      <c r="A56" s="12" t="s">
        <v>271</v>
      </c>
      <c r="B56" s="74"/>
      <c r="C56" s="74"/>
      <c r="D56" s="74"/>
      <c r="E56" s="74"/>
      <c r="F56" s="22">
        <f>F57/F383</f>
        <v>0.0009376269593491298</v>
      </c>
      <c r="G56" s="22">
        <f>G57/G383</f>
        <v>0.0005969293291341943</v>
      </c>
      <c r="H56" s="9"/>
      <c r="I56" s="9"/>
      <c r="J56" s="9"/>
    </row>
    <row r="57" spans="1:10" ht="12.75">
      <c r="A57" s="13" t="s">
        <v>96</v>
      </c>
      <c r="B57" s="23">
        <f>SUM(B54:B55)</f>
        <v>200</v>
      </c>
      <c r="C57" s="23">
        <f>SUM(C54:C55)</f>
        <v>200</v>
      </c>
      <c r="D57" s="23">
        <f>SUM(D54:D55)</f>
        <v>0</v>
      </c>
      <c r="E57" s="15">
        <f>C57/B57</f>
        <v>1</v>
      </c>
      <c r="F57" s="23">
        <f>SUM(F54:F55)</f>
        <v>200000</v>
      </c>
      <c r="G57" s="23">
        <f>SUM(G54:G55)</f>
        <v>105810.56</v>
      </c>
      <c r="H57" s="15">
        <f>G57/F57</f>
        <v>0.5290528</v>
      </c>
      <c r="I57" s="15">
        <f>E57/H57</f>
        <v>1.8901705085012308</v>
      </c>
      <c r="J57" s="23"/>
    </row>
    <row r="58" spans="1:10" ht="27" customHeight="1">
      <c r="A58" s="239" t="s">
        <v>139</v>
      </c>
      <c r="B58" s="242"/>
      <c r="C58" s="242"/>
      <c r="D58" s="242"/>
      <c r="E58" s="242"/>
      <c r="F58" s="242"/>
      <c r="G58" s="242"/>
      <c r="H58" s="242"/>
      <c r="I58" s="242"/>
      <c r="J58" s="243"/>
    </row>
    <row r="59" spans="1:10" ht="12.75">
      <c r="A59" s="24" t="s">
        <v>335</v>
      </c>
      <c r="B59" s="25"/>
      <c r="C59" s="25"/>
      <c r="D59" s="25"/>
      <c r="E59" s="17"/>
      <c r="F59" s="25"/>
      <c r="G59" s="25"/>
      <c r="H59" s="25"/>
      <c r="I59" s="25"/>
      <c r="J59" s="25"/>
    </row>
    <row r="60" spans="1:10" ht="127.5">
      <c r="A60" s="36" t="s">
        <v>140</v>
      </c>
      <c r="B60" s="37"/>
      <c r="C60" s="38"/>
      <c r="D60" s="37"/>
      <c r="E60" s="39"/>
      <c r="F60" s="35">
        <v>800000</v>
      </c>
      <c r="G60" s="130">
        <v>0</v>
      </c>
      <c r="H60" s="39">
        <f>G60/F60</f>
        <v>0</v>
      </c>
      <c r="I60" s="30"/>
      <c r="J60" s="52" t="s">
        <v>310</v>
      </c>
    </row>
    <row r="61" spans="1:10" ht="36" customHeight="1">
      <c r="A61" s="36" t="s">
        <v>255</v>
      </c>
      <c r="B61" s="92">
        <v>45.951</v>
      </c>
      <c r="C61" s="38">
        <v>48.703</v>
      </c>
      <c r="D61" s="92">
        <f aca="true" t="shared" si="2" ref="D61:D69">C61-B61</f>
        <v>2.7520000000000024</v>
      </c>
      <c r="E61" s="93">
        <f aca="true" t="shared" si="3" ref="E61:E66">B61/C61</f>
        <v>0.9434942406011949</v>
      </c>
      <c r="F61" s="35"/>
      <c r="G61" s="35"/>
      <c r="H61" s="39"/>
      <c r="I61" s="30"/>
      <c r="J61" s="215" t="s">
        <v>311</v>
      </c>
    </row>
    <row r="62" spans="1:10" ht="45.75" customHeight="1">
      <c r="A62" s="36" t="s">
        <v>256</v>
      </c>
      <c r="B62" s="92">
        <v>6856.1</v>
      </c>
      <c r="C62" s="38">
        <v>7370.6</v>
      </c>
      <c r="D62" s="92">
        <f t="shared" si="2"/>
        <v>514.5</v>
      </c>
      <c r="E62" s="93">
        <f t="shared" si="3"/>
        <v>0.9301956421458226</v>
      </c>
      <c r="F62" s="35"/>
      <c r="G62" s="35"/>
      <c r="H62" s="39"/>
      <c r="I62" s="30"/>
      <c r="J62" s="216"/>
    </row>
    <row r="63" spans="1:10" ht="25.5">
      <c r="A63" s="36" t="s">
        <v>257</v>
      </c>
      <c r="B63" s="92">
        <v>198.27</v>
      </c>
      <c r="C63" s="35">
        <v>133.31</v>
      </c>
      <c r="D63" s="92">
        <f t="shared" si="2"/>
        <v>-64.96000000000001</v>
      </c>
      <c r="E63" s="93">
        <f t="shared" si="3"/>
        <v>1.4872852749231116</v>
      </c>
      <c r="F63" s="35"/>
      <c r="G63" s="35"/>
      <c r="H63" s="35"/>
      <c r="I63" s="35"/>
      <c r="J63" s="35"/>
    </row>
    <row r="64" spans="1:10" ht="25.5">
      <c r="A64" s="36" t="s">
        <v>258</v>
      </c>
      <c r="B64" s="92">
        <v>0.28</v>
      </c>
      <c r="C64" s="46">
        <v>0.24</v>
      </c>
      <c r="D64" s="92">
        <f t="shared" si="2"/>
        <v>-0.040000000000000036</v>
      </c>
      <c r="E64" s="93">
        <f t="shared" si="3"/>
        <v>1.1666666666666667</v>
      </c>
      <c r="F64" s="9"/>
      <c r="G64" s="9"/>
      <c r="H64" s="93"/>
      <c r="I64" s="9"/>
      <c r="J64" s="134"/>
    </row>
    <row r="65" spans="1:10" ht="25.5">
      <c r="A65" s="36" t="s">
        <v>259</v>
      </c>
      <c r="B65" s="92">
        <v>123.12</v>
      </c>
      <c r="C65" s="46">
        <v>147.5</v>
      </c>
      <c r="D65" s="92">
        <f t="shared" si="2"/>
        <v>24.379999999999995</v>
      </c>
      <c r="E65" s="93">
        <f t="shared" si="3"/>
        <v>0.8347118644067797</v>
      </c>
      <c r="F65" s="9"/>
      <c r="G65" s="9"/>
      <c r="H65" s="93"/>
      <c r="I65" s="9"/>
      <c r="J65" s="9"/>
    </row>
    <row r="66" spans="1:10" ht="25.5">
      <c r="A66" s="36" t="s">
        <v>260</v>
      </c>
      <c r="B66" s="92">
        <v>3.12</v>
      </c>
      <c r="C66" s="46">
        <v>2.67</v>
      </c>
      <c r="D66" s="92">
        <f t="shared" si="2"/>
        <v>-0.4500000000000002</v>
      </c>
      <c r="E66" s="93">
        <f t="shared" si="3"/>
        <v>1.1685393258426966</v>
      </c>
      <c r="F66" s="9"/>
      <c r="G66" s="9"/>
      <c r="H66" s="93"/>
      <c r="I66" s="9"/>
      <c r="J66" s="9"/>
    </row>
    <row r="67" spans="1:10" ht="51">
      <c r="A67" s="36" t="s">
        <v>267</v>
      </c>
      <c r="B67" s="92">
        <v>92</v>
      </c>
      <c r="C67" s="47">
        <v>98</v>
      </c>
      <c r="D67" s="92">
        <f t="shared" si="2"/>
        <v>6</v>
      </c>
      <c r="E67" s="93">
        <f>C67/B67</f>
        <v>1.065217391304348</v>
      </c>
      <c r="F67" s="9"/>
      <c r="G67" s="9"/>
      <c r="H67" s="93"/>
      <c r="I67" s="9"/>
      <c r="J67" s="9"/>
    </row>
    <row r="68" spans="1:10" ht="63.75">
      <c r="A68" s="36" t="s">
        <v>141</v>
      </c>
      <c r="B68" s="92">
        <v>92</v>
      </c>
      <c r="C68" s="47">
        <v>99</v>
      </c>
      <c r="D68" s="92">
        <f t="shared" si="2"/>
        <v>7</v>
      </c>
      <c r="E68" s="93">
        <f>C68/B68</f>
        <v>1.076086956521739</v>
      </c>
      <c r="F68" s="9"/>
      <c r="G68" s="9"/>
      <c r="H68" s="93"/>
      <c r="I68" s="9"/>
      <c r="J68" s="9"/>
    </row>
    <row r="69" spans="1:10" ht="51.75" customHeight="1">
      <c r="A69" s="36" t="s">
        <v>268</v>
      </c>
      <c r="B69" s="92">
        <v>100</v>
      </c>
      <c r="C69" s="46">
        <v>100</v>
      </c>
      <c r="D69" s="92">
        <f t="shared" si="2"/>
        <v>0</v>
      </c>
      <c r="E69" s="93">
        <f>C69/B69</f>
        <v>1</v>
      </c>
      <c r="F69" s="9"/>
      <c r="G69" s="9"/>
      <c r="H69" s="93"/>
      <c r="I69" s="9"/>
      <c r="J69" s="9"/>
    </row>
    <row r="70" spans="1:10" ht="25.5">
      <c r="A70" s="12" t="s">
        <v>271</v>
      </c>
      <c r="B70" s="35"/>
      <c r="C70" s="35"/>
      <c r="D70" s="35"/>
      <c r="E70" s="17"/>
      <c r="F70" s="48">
        <f>F71/F383</f>
        <v>0.003750507837396519</v>
      </c>
      <c r="G70" s="48">
        <f>G71/G383</f>
        <v>0</v>
      </c>
      <c r="H70" s="35"/>
      <c r="I70" s="35"/>
      <c r="J70" s="35"/>
    </row>
    <row r="71" spans="1:10" ht="12.75">
      <c r="A71" s="13" t="s">
        <v>97</v>
      </c>
      <c r="B71" s="14">
        <f>SUM(B61:B69)</f>
        <v>7510.841</v>
      </c>
      <c r="C71" s="14">
        <f>SUM(C61:C69)</f>
        <v>8000.023000000001</v>
      </c>
      <c r="D71" s="14">
        <f>SUM(D61:D69)</f>
        <v>489.1819999999999</v>
      </c>
      <c r="E71" s="15">
        <f>SUM(E61:E69)/9</f>
        <v>1.0746885958235954</v>
      </c>
      <c r="F71" s="14">
        <f>SUM(F60:F69)</f>
        <v>800000</v>
      </c>
      <c r="G71" s="14">
        <f>SUM(G60:G69)</f>
        <v>0</v>
      </c>
      <c r="H71" s="15">
        <f>G71/F71</f>
        <v>0</v>
      </c>
      <c r="I71" s="15">
        <v>1</v>
      </c>
      <c r="J71" s="14"/>
    </row>
    <row r="72" spans="1:10" ht="15.75" customHeight="1">
      <c r="A72" s="239" t="s">
        <v>142</v>
      </c>
      <c r="B72" s="242"/>
      <c r="C72" s="242"/>
      <c r="D72" s="242"/>
      <c r="E72" s="242"/>
      <c r="F72" s="242"/>
      <c r="G72" s="242"/>
      <c r="H72" s="242"/>
      <c r="I72" s="242"/>
      <c r="J72" s="243"/>
    </row>
    <row r="73" spans="1:10" ht="13.5">
      <c r="A73" s="26" t="s">
        <v>14</v>
      </c>
      <c r="B73" s="6"/>
      <c r="C73" s="6"/>
      <c r="D73" s="6"/>
      <c r="E73" s="63"/>
      <c r="F73" s="89"/>
      <c r="G73" s="89"/>
      <c r="H73" s="39"/>
      <c r="I73" s="62"/>
      <c r="J73" s="33"/>
    </row>
    <row r="74" spans="1:10" ht="12.75">
      <c r="A74" s="6" t="s">
        <v>235</v>
      </c>
      <c r="B74" s="37"/>
      <c r="C74" s="38"/>
      <c r="D74" s="37"/>
      <c r="E74" s="39"/>
      <c r="F74" s="44">
        <v>183750</v>
      </c>
      <c r="G74" s="44">
        <v>183750</v>
      </c>
      <c r="H74" s="39">
        <f>G74/F74</f>
        <v>1</v>
      </c>
      <c r="I74" s="39"/>
      <c r="J74" s="185"/>
    </row>
    <row r="75" spans="1:10" ht="12.75">
      <c r="A75" s="6" t="s">
        <v>264</v>
      </c>
      <c r="B75" s="37"/>
      <c r="C75" s="38"/>
      <c r="D75" s="37"/>
      <c r="E75" s="39"/>
      <c r="F75" s="44">
        <v>27800</v>
      </c>
      <c r="G75" s="44">
        <v>27800</v>
      </c>
      <c r="H75" s="39">
        <f>G75/F75</f>
        <v>1</v>
      </c>
      <c r="I75" s="39"/>
      <c r="J75" s="185"/>
    </row>
    <row r="76" spans="1:10" ht="12.75">
      <c r="A76" s="6" t="s">
        <v>15</v>
      </c>
      <c r="B76" s="37"/>
      <c r="C76" s="38"/>
      <c r="D76" s="37"/>
      <c r="E76" s="39"/>
      <c r="F76" s="44">
        <v>66300</v>
      </c>
      <c r="G76" s="44">
        <v>66300</v>
      </c>
      <c r="H76" s="39">
        <f>G76/F76</f>
        <v>1</v>
      </c>
      <c r="I76" s="39"/>
      <c r="J76" s="185"/>
    </row>
    <row r="77" spans="1:10" ht="25.5">
      <c r="A77" s="6" t="s">
        <v>16</v>
      </c>
      <c r="B77" s="37"/>
      <c r="C77" s="38"/>
      <c r="D77" s="37"/>
      <c r="E77" s="39"/>
      <c r="F77" s="44">
        <v>49950</v>
      </c>
      <c r="G77" s="44">
        <v>49950</v>
      </c>
      <c r="H77" s="39">
        <f>G77/F77</f>
        <v>1</v>
      </c>
      <c r="I77" s="39"/>
      <c r="J77" s="185"/>
    </row>
    <row r="78" spans="1:10" ht="38.25">
      <c r="A78" s="6" t="s">
        <v>346</v>
      </c>
      <c r="B78" s="37">
        <v>5</v>
      </c>
      <c r="C78" s="38">
        <v>2</v>
      </c>
      <c r="D78" s="37">
        <f aca="true" t="shared" si="4" ref="D78:D85">C78-B78</f>
        <v>-3</v>
      </c>
      <c r="E78" s="39">
        <f>B78/C78</f>
        <v>2.5</v>
      </c>
      <c r="F78" s="186"/>
      <c r="G78" s="186"/>
      <c r="H78" s="187"/>
      <c r="I78" s="187"/>
      <c r="J78" s="65"/>
    </row>
    <row r="79" spans="1:10" ht="38.25">
      <c r="A79" s="6" t="s">
        <v>347</v>
      </c>
      <c r="B79" s="37">
        <v>5</v>
      </c>
      <c r="C79" s="38">
        <v>2</v>
      </c>
      <c r="D79" s="37">
        <f t="shared" si="4"/>
        <v>-3</v>
      </c>
      <c r="E79" s="39">
        <f>B79/C79</f>
        <v>2.5</v>
      </c>
      <c r="F79" s="186"/>
      <c r="G79" s="186"/>
      <c r="H79" s="187"/>
      <c r="I79" s="187"/>
      <c r="J79" s="65"/>
    </row>
    <row r="80" spans="1:10" ht="38.25">
      <c r="A80" s="6" t="s">
        <v>348</v>
      </c>
      <c r="B80" s="37">
        <v>5</v>
      </c>
      <c r="C80" s="38">
        <v>3</v>
      </c>
      <c r="D80" s="37">
        <f t="shared" si="4"/>
        <v>-2</v>
      </c>
      <c r="E80" s="39">
        <f>B80/C80</f>
        <v>1.6666666666666667</v>
      </c>
      <c r="F80" s="126"/>
      <c r="G80" s="126"/>
      <c r="H80" s="188"/>
      <c r="I80" s="188"/>
      <c r="J80" s="65"/>
    </row>
    <row r="81" spans="1:10" ht="38.25">
      <c r="A81" s="6" t="s">
        <v>165</v>
      </c>
      <c r="B81" s="37">
        <v>5</v>
      </c>
      <c r="C81" s="38">
        <v>0</v>
      </c>
      <c r="D81" s="37">
        <f t="shared" si="4"/>
        <v>-5</v>
      </c>
      <c r="E81" s="188">
        <f>C81/B81</f>
        <v>0</v>
      </c>
      <c r="F81" s="186"/>
      <c r="G81" s="186"/>
      <c r="H81" s="187"/>
      <c r="I81" s="187"/>
      <c r="J81" s="65" t="s">
        <v>17</v>
      </c>
    </row>
    <row r="82" spans="1:10" ht="25.5">
      <c r="A82" s="6" t="s">
        <v>18</v>
      </c>
      <c r="B82" s="37">
        <v>6</v>
      </c>
      <c r="C82" s="38">
        <v>0</v>
      </c>
      <c r="D82" s="37">
        <f t="shared" si="4"/>
        <v>-6</v>
      </c>
      <c r="E82" s="188">
        <f>C82/B82</f>
        <v>0</v>
      </c>
      <c r="F82" s="186"/>
      <c r="G82" s="186"/>
      <c r="H82" s="187"/>
      <c r="I82" s="187"/>
      <c r="J82" s="65" t="s">
        <v>19</v>
      </c>
    </row>
    <row r="83" spans="1:10" ht="25.5">
      <c r="A83" s="6" t="s">
        <v>143</v>
      </c>
      <c r="B83" s="37">
        <v>6</v>
      </c>
      <c r="C83" s="38">
        <v>6</v>
      </c>
      <c r="D83" s="37">
        <f t="shared" si="4"/>
        <v>0</v>
      </c>
      <c r="E83" s="39">
        <f>B83/C83</f>
        <v>1</v>
      </c>
      <c r="F83" s="186"/>
      <c r="G83" s="186"/>
      <c r="H83" s="187"/>
      <c r="I83" s="187"/>
      <c r="J83" s="189"/>
    </row>
    <row r="84" spans="1:10" ht="25.5">
      <c r="A84" s="6" t="s">
        <v>166</v>
      </c>
      <c r="B84" s="37">
        <v>6</v>
      </c>
      <c r="C84" s="38">
        <v>26</v>
      </c>
      <c r="D84" s="37">
        <f t="shared" si="4"/>
        <v>20</v>
      </c>
      <c r="E84" s="39">
        <f>B84/C84</f>
        <v>0.23076923076923078</v>
      </c>
      <c r="F84" s="186"/>
      <c r="G84" s="186"/>
      <c r="H84" s="187"/>
      <c r="I84" s="187"/>
      <c r="J84" s="213" t="s">
        <v>20</v>
      </c>
    </row>
    <row r="85" spans="1:10" ht="25.5">
      <c r="A85" s="6" t="s">
        <v>167</v>
      </c>
      <c r="B85" s="37">
        <v>6</v>
      </c>
      <c r="C85" s="38">
        <v>23</v>
      </c>
      <c r="D85" s="37">
        <f t="shared" si="4"/>
        <v>17</v>
      </c>
      <c r="E85" s="39">
        <f>B85/C85</f>
        <v>0.2608695652173913</v>
      </c>
      <c r="F85" s="186"/>
      <c r="G85" s="186"/>
      <c r="H85" s="187"/>
      <c r="I85" s="187"/>
      <c r="J85" s="214"/>
    </row>
    <row r="86" spans="1:10" ht="27">
      <c r="A86" s="26" t="s">
        <v>21</v>
      </c>
      <c r="B86" s="37"/>
      <c r="C86" s="38"/>
      <c r="D86" s="37"/>
      <c r="E86" s="39"/>
      <c r="F86" s="186"/>
      <c r="G86" s="186"/>
      <c r="H86" s="187"/>
      <c r="I86" s="187"/>
      <c r="J86" s="141"/>
    </row>
    <row r="87" spans="1:10" ht="12.75">
      <c r="A87" s="6" t="s">
        <v>235</v>
      </c>
      <c r="B87" s="37"/>
      <c r="C87" s="38"/>
      <c r="D87" s="37"/>
      <c r="E87" s="39"/>
      <c r="F87" s="44">
        <v>85250</v>
      </c>
      <c r="G87" s="44">
        <v>85250</v>
      </c>
      <c r="H87" s="39">
        <f>G87/F87</f>
        <v>1</v>
      </c>
      <c r="I87" s="39"/>
      <c r="J87" s="185"/>
    </row>
    <row r="88" spans="1:10" ht="12.75">
      <c r="A88" s="6" t="s">
        <v>264</v>
      </c>
      <c r="B88" s="37"/>
      <c r="C88" s="38"/>
      <c r="D88" s="37"/>
      <c r="E88" s="39"/>
      <c r="F88" s="44">
        <v>10900</v>
      </c>
      <c r="G88" s="44">
        <v>10900</v>
      </c>
      <c r="H88" s="39">
        <f>G88/F88</f>
        <v>1</v>
      </c>
      <c r="I88" s="187"/>
      <c r="J88" s="141"/>
    </row>
    <row r="89" spans="1:10" ht="12.75">
      <c r="A89" s="6" t="s">
        <v>15</v>
      </c>
      <c r="B89" s="37"/>
      <c r="C89" s="38"/>
      <c r="D89" s="37"/>
      <c r="E89" s="39"/>
      <c r="F89" s="44">
        <v>25200</v>
      </c>
      <c r="G89" s="44">
        <v>25200</v>
      </c>
      <c r="H89" s="39">
        <f>G89/F89</f>
        <v>1</v>
      </c>
      <c r="I89" s="187"/>
      <c r="J89" s="141"/>
    </row>
    <row r="90" spans="1:10" ht="51">
      <c r="A90" s="6" t="s">
        <v>22</v>
      </c>
      <c r="B90" s="37"/>
      <c r="C90" s="38"/>
      <c r="D90" s="37"/>
      <c r="E90" s="39"/>
      <c r="F90" s="44">
        <v>4650</v>
      </c>
      <c r="G90" s="44">
        <v>4650</v>
      </c>
      <c r="H90" s="39">
        <f>G90/F90</f>
        <v>1</v>
      </c>
      <c r="I90" s="187"/>
      <c r="J90" s="141"/>
    </row>
    <row r="91" spans="1:10" ht="51">
      <c r="A91" s="190" t="s">
        <v>23</v>
      </c>
      <c r="B91" s="191">
        <v>1</v>
      </c>
      <c r="C91" s="192">
        <v>1</v>
      </c>
      <c r="D91" s="191">
        <f aca="true" t="shared" si="5" ref="D91:D97">C91-B91</f>
        <v>0</v>
      </c>
      <c r="E91" s="188">
        <f aca="true" t="shared" si="6" ref="E91:E97">C91/B91</f>
        <v>1</v>
      </c>
      <c r="F91" s="193"/>
      <c r="G91" s="193"/>
      <c r="H91" s="194"/>
      <c r="I91" s="194"/>
      <c r="J91" s="195" t="s">
        <v>24</v>
      </c>
    </row>
    <row r="92" spans="1:10" ht="38.25">
      <c r="A92" s="190" t="s">
        <v>25</v>
      </c>
      <c r="B92" s="191">
        <v>3</v>
      </c>
      <c r="C92" s="192">
        <v>0</v>
      </c>
      <c r="D92" s="191">
        <f t="shared" si="5"/>
        <v>-3</v>
      </c>
      <c r="E92" s="188">
        <f t="shared" si="6"/>
        <v>0</v>
      </c>
      <c r="F92" s="193"/>
      <c r="G92" s="193"/>
      <c r="H92" s="194"/>
      <c r="I92" s="194"/>
      <c r="J92" s="195" t="s">
        <v>26</v>
      </c>
    </row>
    <row r="93" spans="1:10" ht="38.25">
      <c r="A93" s="190" t="s">
        <v>27</v>
      </c>
      <c r="B93" s="191">
        <v>3</v>
      </c>
      <c r="C93" s="192">
        <v>3</v>
      </c>
      <c r="D93" s="191">
        <f t="shared" si="5"/>
        <v>0</v>
      </c>
      <c r="E93" s="188">
        <f t="shared" si="6"/>
        <v>1</v>
      </c>
      <c r="F93" s="196"/>
      <c r="G93" s="196"/>
      <c r="H93" s="188"/>
      <c r="I93" s="188"/>
      <c r="J93" s="195"/>
    </row>
    <row r="94" spans="1:10" ht="38.25">
      <c r="A94" s="190" t="s">
        <v>28</v>
      </c>
      <c r="B94" s="191">
        <v>1</v>
      </c>
      <c r="C94" s="192">
        <v>0</v>
      </c>
      <c r="D94" s="191">
        <f t="shared" si="5"/>
        <v>-1</v>
      </c>
      <c r="E94" s="188">
        <f t="shared" si="6"/>
        <v>0</v>
      </c>
      <c r="F94" s="193"/>
      <c r="G94" s="193"/>
      <c r="H94" s="194"/>
      <c r="I94" s="194"/>
      <c r="J94" s="195" t="s">
        <v>26</v>
      </c>
    </row>
    <row r="95" spans="1:10" ht="38.25">
      <c r="A95" s="190" t="s">
        <v>29</v>
      </c>
      <c r="B95" s="191">
        <v>1</v>
      </c>
      <c r="C95" s="192">
        <v>1</v>
      </c>
      <c r="D95" s="191">
        <f t="shared" si="5"/>
        <v>0</v>
      </c>
      <c r="E95" s="188">
        <f t="shared" si="6"/>
        <v>1</v>
      </c>
      <c r="F95" s="193"/>
      <c r="G95" s="193"/>
      <c r="H95" s="194"/>
      <c r="I95" s="194"/>
      <c r="J95" s="195" t="s">
        <v>30</v>
      </c>
    </row>
    <row r="96" spans="1:10" ht="63.75">
      <c r="A96" s="190" t="s">
        <v>31</v>
      </c>
      <c r="B96" s="191">
        <v>3</v>
      </c>
      <c r="C96" s="192">
        <v>2</v>
      </c>
      <c r="D96" s="191">
        <f t="shared" si="5"/>
        <v>-1</v>
      </c>
      <c r="E96" s="188">
        <f>B96/C96</f>
        <v>1.5</v>
      </c>
      <c r="F96" s="193"/>
      <c r="G96" s="193"/>
      <c r="H96" s="194"/>
      <c r="I96" s="194"/>
      <c r="J96" s="195"/>
    </row>
    <row r="97" spans="1:10" ht="38.25">
      <c r="A97" s="190" t="s">
        <v>32</v>
      </c>
      <c r="B97" s="191">
        <v>3</v>
      </c>
      <c r="C97" s="192">
        <v>0</v>
      </c>
      <c r="D97" s="191">
        <f t="shared" si="5"/>
        <v>-3</v>
      </c>
      <c r="E97" s="188">
        <f t="shared" si="6"/>
        <v>0</v>
      </c>
      <c r="F97" s="193"/>
      <c r="G97" s="193"/>
      <c r="H97" s="194"/>
      <c r="I97" s="194"/>
      <c r="J97" s="195" t="s">
        <v>26</v>
      </c>
    </row>
    <row r="98" spans="1:10" ht="63.75">
      <c r="A98" s="190" t="s">
        <v>33</v>
      </c>
      <c r="B98" s="191">
        <v>2</v>
      </c>
      <c r="C98" s="192">
        <v>2</v>
      </c>
      <c r="D98" s="191">
        <f>C98-B98</f>
        <v>0</v>
      </c>
      <c r="E98" s="188">
        <f>C98/B98</f>
        <v>1</v>
      </c>
      <c r="F98" s="193"/>
      <c r="G98" s="193"/>
      <c r="H98" s="194"/>
      <c r="I98" s="194"/>
      <c r="J98" s="195"/>
    </row>
    <row r="99" spans="1:10" ht="38.25">
      <c r="A99" s="190" t="s">
        <v>144</v>
      </c>
      <c r="B99" s="191">
        <v>6</v>
      </c>
      <c r="C99" s="192">
        <v>0</v>
      </c>
      <c r="D99" s="191">
        <f>C99-B99</f>
        <v>-6</v>
      </c>
      <c r="E99" s="188">
        <f>C99/B99</f>
        <v>0</v>
      </c>
      <c r="F99" s="193"/>
      <c r="G99" s="193"/>
      <c r="H99" s="194"/>
      <c r="I99" s="194"/>
      <c r="J99" s="197" t="s">
        <v>26</v>
      </c>
    </row>
    <row r="100" spans="1:10" ht="36.75" customHeight="1">
      <c r="A100" s="190" t="s">
        <v>34</v>
      </c>
      <c r="B100" s="191">
        <v>3</v>
      </c>
      <c r="C100" s="192">
        <v>0</v>
      </c>
      <c r="D100" s="191">
        <f>C100-B100</f>
        <v>-3</v>
      </c>
      <c r="E100" s="188">
        <f>C100/B100</f>
        <v>0</v>
      </c>
      <c r="F100" s="193"/>
      <c r="G100" s="193"/>
      <c r="H100" s="194"/>
      <c r="I100" s="194"/>
      <c r="J100" s="198" t="s">
        <v>26</v>
      </c>
    </row>
    <row r="101" spans="1:10" ht="13.5">
      <c r="A101" s="26" t="s">
        <v>35</v>
      </c>
      <c r="B101" s="6"/>
      <c r="C101" s="6"/>
      <c r="D101" s="6"/>
      <c r="E101" s="63"/>
      <c r="F101" s="89"/>
      <c r="G101" s="89"/>
      <c r="H101" s="63"/>
      <c r="I101" s="63"/>
      <c r="J101" s="6"/>
    </row>
    <row r="102" spans="1:10" ht="25.5">
      <c r="A102" s="6" t="s">
        <v>236</v>
      </c>
      <c r="B102" s="37"/>
      <c r="C102" s="38"/>
      <c r="D102" s="37"/>
      <c r="E102" s="39"/>
      <c r="F102" s="44">
        <v>271200</v>
      </c>
      <c r="G102" s="44">
        <v>271200</v>
      </c>
      <c r="H102" s="39">
        <f>G102/F102</f>
        <v>1</v>
      </c>
      <c r="I102" s="39"/>
      <c r="J102" s="65"/>
    </row>
    <row r="103" spans="1:10" ht="25.5">
      <c r="A103" s="6" t="s">
        <v>345</v>
      </c>
      <c r="B103" s="37"/>
      <c r="C103" s="38"/>
      <c r="D103" s="37"/>
      <c r="E103" s="39"/>
      <c r="F103" s="44">
        <v>135600</v>
      </c>
      <c r="G103" s="44">
        <v>135600</v>
      </c>
      <c r="H103" s="39">
        <f>G103/F103</f>
        <v>1</v>
      </c>
      <c r="I103" s="39"/>
      <c r="J103" s="185"/>
    </row>
    <row r="104" spans="1:10" ht="45">
      <c r="A104" s="6" t="s">
        <v>36</v>
      </c>
      <c r="B104" s="37">
        <v>2</v>
      </c>
      <c r="C104" s="38">
        <v>4</v>
      </c>
      <c r="D104" s="37">
        <f>C104-B104</f>
        <v>2</v>
      </c>
      <c r="E104" s="39">
        <f>C104/B104</f>
        <v>2</v>
      </c>
      <c r="F104" s="186"/>
      <c r="G104" s="186"/>
      <c r="H104" s="187"/>
      <c r="I104" s="187"/>
      <c r="J104" s="65" t="s">
        <v>332</v>
      </c>
    </row>
    <row r="105" spans="1:10" ht="45">
      <c r="A105" s="6" t="s">
        <v>37</v>
      </c>
      <c r="B105" s="37">
        <v>5</v>
      </c>
      <c r="C105" s="38">
        <v>9</v>
      </c>
      <c r="D105" s="37">
        <f>C105-B105</f>
        <v>4</v>
      </c>
      <c r="E105" s="39">
        <f>C105/B105</f>
        <v>1.8</v>
      </c>
      <c r="F105" s="186"/>
      <c r="G105" s="186"/>
      <c r="H105" s="187"/>
      <c r="I105" s="187"/>
      <c r="J105" s="65" t="s">
        <v>333</v>
      </c>
    </row>
    <row r="106" spans="1:10" ht="24.75" customHeight="1">
      <c r="A106" s="33" t="s">
        <v>250</v>
      </c>
      <c r="B106" s="38"/>
      <c r="C106" s="38"/>
      <c r="D106" s="38"/>
      <c r="E106" s="39"/>
      <c r="F106" s="8">
        <f>F107/F383</f>
        <v>0.004034608806079305</v>
      </c>
      <c r="G106" s="8">
        <f>G107/G383</f>
        <v>0.004855067213072946</v>
      </c>
      <c r="H106" s="8"/>
      <c r="I106" s="51"/>
      <c r="J106" s="51"/>
    </row>
    <row r="107" spans="1:10" ht="12.75">
      <c r="A107" s="13" t="s">
        <v>98</v>
      </c>
      <c r="B107" s="14">
        <f>SUM(B78:B105)</f>
        <v>77</v>
      </c>
      <c r="C107" s="14">
        <f>SUM(C78:C105)</f>
        <v>84</v>
      </c>
      <c r="D107" s="14">
        <f>SUM(D78:D105)</f>
        <v>7</v>
      </c>
      <c r="E107" s="50">
        <f>SUM(E78:E105)/20</f>
        <v>0.8729152731326645</v>
      </c>
      <c r="F107" s="14">
        <f>SUM(F74:F103)</f>
        <v>860600</v>
      </c>
      <c r="G107" s="14">
        <f>SUM(G74:G103)</f>
        <v>860600</v>
      </c>
      <c r="H107" s="50">
        <f>G107/F107</f>
        <v>1</v>
      </c>
      <c r="I107" s="50">
        <f>E107/H107</f>
        <v>0.8729152731326645</v>
      </c>
      <c r="J107" s="14"/>
    </row>
    <row r="108" spans="1:10" ht="15.75" customHeight="1">
      <c r="A108" s="233" t="s">
        <v>145</v>
      </c>
      <c r="B108" s="234"/>
      <c r="C108" s="234"/>
      <c r="D108" s="234"/>
      <c r="E108" s="234"/>
      <c r="F108" s="234"/>
      <c r="G108" s="234"/>
      <c r="H108" s="234"/>
      <c r="I108" s="234"/>
      <c r="J108" s="235"/>
    </row>
    <row r="109" spans="1:10" ht="12.75">
      <c r="A109" s="24" t="s">
        <v>204</v>
      </c>
      <c r="B109" s="25"/>
      <c r="C109" s="25"/>
      <c r="D109" s="25"/>
      <c r="E109" s="17"/>
      <c r="F109" s="25"/>
      <c r="G109" s="25"/>
      <c r="H109" s="25"/>
      <c r="I109" s="25"/>
      <c r="J109" s="25"/>
    </row>
    <row r="110" spans="1:10" ht="111.75" customHeight="1">
      <c r="A110" s="33" t="s">
        <v>146</v>
      </c>
      <c r="B110" s="7"/>
      <c r="C110" s="7"/>
      <c r="D110" s="7"/>
      <c r="E110" s="8"/>
      <c r="F110" s="9">
        <v>6178452</v>
      </c>
      <c r="G110" s="9">
        <v>6178452</v>
      </c>
      <c r="H110" s="8">
        <f>G110/F110</f>
        <v>1</v>
      </c>
      <c r="I110" s="51"/>
      <c r="J110" s="33"/>
    </row>
    <row r="111" spans="1:10" ht="38.25">
      <c r="A111" s="33" t="s">
        <v>169</v>
      </c>
      <c r="B111" s="7">
        <v>100</v>
      </c>
      <c r="C111" s="7">
        <v>100</v>
      </c>
      <c r="D111" s="7">
        <f>C111-B111</f>
        <v>0</v>
      </c>
      <c r="E111" s="8">
        <f>C111/B111</f>
        <v>1</v>
      </c>
      <c r="F111" s="9"/>
      <c r="G111" s="9"/>
      <c r="H111" s="8"/>
      <c r="I111" s="51"/>
      <c r="J111" s="33"/>
    </row>
    <row r="112" spans="1:10" ht="12.75">
      <c r="A112" s="33" t="s">
        <v>170</v>
      </c>
      <c r="B112" s="38">
        <v>80</v>
      </c>
      <c r="C112" s="38">
        <v>95.9</v>
      </c>
      <c r="D112" s="7">
        <f>C112-B112</f>
        <v>15.900000000000006</v>
      </c>
      <c r="E112" s="8">
        <f>C112/B112</f>
        <v>1.19875</v>
      </c>
      <c r="F112" s="9"/>
      <c r="G112" s="9"/>
      <c r="H112" s="8"/>
      <c r="I112" s="51"/>
      <c r="J112" s="33"/>
    </row>
    <row r="113" spans="1:10" ht="12.75">
      <c r="A113" s="33" t="s">
        <v>171</v>
      </c>
      <c r="B113" s="38">
        <v>5</v>
      </c>
      <c r="C113" s="38">
        <v>29.4</v>
      </c>
      <c r="D113" s="7">
        <f>C113-B113</f>
        <v>24.4</v>
      </c>
      <c r="E113" s="8">
        <f>C113/B113</f>
        <v>5.88</v>
      </c>
      <c r="F113" s="9"/>
      <c r="G113" s="9"/>
      <c r="H113" s="8"/>
      <c r="I113" s="51"/>
      <c r="J113" s="33"/>
    </row>
    <row r="114" spans="1:10" ht="12.75">
      <c r="A114" s="33" t="s">
        <v>172</v>
      </c>
      <c r="B114" s="38">
        <v>119</v>
      </c>
      <c r="C114" s="38">
        <v>117</v>
      </c>
      <c r="D114" s="37">
        <f>C114-B114</f>
        <v>-2</v>
      </c>
      <c r="E114" s="8">
        <f>B114/C114</f>
        <v>1.017094017094017</v>
      </c>
      <c r="F114" s="9"/>
      <c r="G114" s="9"/>
      <c r="H114" s="8"/>
      <c r="I114" s="51"/>
      <c r="J114" s="33"/>
    </row>
    <row r="115" spans="1:10" ht="38.25">
      <c r="A115" s="33" t="s">
        <v>173</v>
      </c>
      <c r="B115" s="38">
        <v>0.2</v>
      </c>
      <c r="C115" s="38">
        <v>0.19</v>
      </c>
      <c r="D115" s="37">
        <f>C115-B115</f>
        <v>-0.010000000000000009</v>
      </c>
      <c r="E115" s="8">
        <f>B115/C115</f>
        <v>1.0526315789473684</v>
      </c>
      <c r="F115" s="9"/>
      <c r="G115" s="9"/>
      <c r="H115" s="8"/>
      <c r="I115" s="51"/>
      <c r="J115" s="33"/>
    </row>
    <row r="116" spans="1:10" ht="26.25" customHeight="1">
      <c r="A116" s="33" t="s">
        <v>12</v>
      </c>
      <c r="B116" s="38"/>
      <c r="C116" s="38"/>
      <c r="D116" s="38"/>
      <c r="E116" s="39"/>
      <c r="F116" s="8">
        <f>F117/F383</f>
        <v>0.028965415811222747</v>
      </c>
      <c r="G116" s="8">
        <f>G117/G383</f>
        <v>0.03485568177172318</v>
      </c>
      <c r="H116" s="8"/>
      <c r="I116" s="51"/>
      <c r="J116" s="33"/>
    </row>
    <row r="117" spans="1:10" ht="12.75">
      <c r="A117" s="13" t="s">
        <v>99</v>
      </c>
      <c r="B117" s="14">
        <f>SUM(B110:B115)</f>
        <v>304.2</v>
      </c>
      <c r="C117" s="14">
        <f>SUM(C110:C115)</f>
        <v>342.49</v>
      </c>
      <c r="D117" s="14">
        <f>SUM(D110:D115)</f>
        <v>38.290000000000006</v>
      </c>
      <c r="E117" s="50">
        <f>SUM(E111:E115)/5</f>
        <v>2.029695119208277</v>
      </c>
      <c r="F117" s="14">
        <f>SUM(F110:F113)</f>
        <v>6178452</v>
      </c>
      <c r="G117" s="14">
        <f>SUM(G110:G113)</f>
        <v>6178452</v>
      </c>
      <c r="H117" s="50">
        <f>G117/F117</f>
        <v>1</v>
      </c>
      <c r="I117" s="50">
        <f>E117/H117</f>
        <v>2.029695119208277</v>
      </c>
      <c r="J117" s="14"/>
    </row>
    <row r="118" spans="1:10" ht="12.75">
      <c r="A118" s="239" t="s">
        <v>174</v>
      </c>
      <c r="B118" s="242"/>
      <c r="C118" s="242"/>
      <c r="D118" s="242"/>
      <c r="E118" s="242"/>
      <c r="F118" s="242"/>
      <c r="G118" s="242"/>
      <c r="H118" s="242"/>
      <c r="I118" s="242"/>
      <c r="J118" s="243"/>
    </row>
    <row r="119" spans="1:10" ht="38.25">
      <c r="A119" s="6" t="s">
        <v>344</v>
      </c>
      <c r="B119" s="83"/>
      <c r="C119" s="83"/>
      <c r="D119" s="83"/>
      <c r="E119" s="18"/>
      <c r="F119" s="9">
        <v>100000</v>
      </c>
      <c r="G119" s="9">
        <v>100000</v>
      </c>
      <c r="H119" s="18">
        <f>G119/F119</f>
        <v>1</v>
      </c>
      <c r="I119" s="35"/>
      <c r="J119" s="35"/>
    </row>
    <row r="120" spans="1:10" ht="74.25" customHeight="1">
      <c r="A120" s="6" t="s">
        <v>175</v>
      </c>
      <c r="B120" s="82"/>
      <c r="C120" s="82"/>
      <c r="D120" s="83"/>
      <c r="E120" s="18"/>
      <c r="F120" s="9">
        <v>740000</v>
      </c>
      <c r="G120" s="9">
        <v>740000</v>
      </c>
      <c r="H120" s="18">
        <f>G120/F120</f>
        <v>1</v>
      </c>
      <c r="I120" s="35"/>
      <c r="J120" s="9"/>
    </row>
    <row r="121" spans="1:10" ht="51">
      <c r="A121" s="33" t="s">
        <v>176</v>
      </c>
      <c r="B121" s="9">
        <v>10</v>
      </c>
      <c r="C121" s="128">
        <v>10</v>
      </c>
      <c r="D121" s="35">
        <f>C121-B121</f>
        <v>0</v>
      </c>
      <c r="E121" s="18">
        <f>C121/B121</f>
        <v>1</v>
      </c>
      <c r="F121" s="77"/>
      <c r="G121" s="77"/>
      <c r="H121" s="18"/>
      <c r="I121" s="35"/>
      <c r="J121" s="9"/>
    </row>
    <row r="122" spans="1:10" ht="51">
      <c r="A122" s="33" t="s">
        <v>1</v>
      </c>
      <c r="B122" s="9">
        <v>110</v>
      </c>
      <c r="C122" s="128">
        <v>161</v>
      </c>
      <c r="D122" s="35">
        <f>C122-B122</f>
        <v>51</v>
      </c>
      <c r="E122" s="18">
        <f>C122/B122</f>
        <v>1.4636363636363636</v>
      </c>
      <c r="F122" s="77"/>
      <c r="G122" s="77"/>
      <c r="H122" s="18"/>
      <c r="I122" s="35"/>
      <c r="J122" s="57"/>
    </row>
    <row r="123" spans="1:10" ht="51">
      <c r="A123" s="33" t="s">
        <v>0</v>
      </c>
      <c r="B123" s="9">
        <v>6</v>
      </c>
      <c r="C123" s="128">
        <v>32</v>
      </c>
      <c r="D123" s="35">
        <f>C123-B123</f>
        <v>26</v>
      </c>
      <c r="E123" s="18">
        <f>C123/B123</f>
        <v>5.333333333333333</v>
      </c>
      <c r="F123" s="77"/>
      <c r="G123" s="77"/>
      <c r="H123" s="18"/>
      <c r="I123" s="35"/>
      <c r="J123" s="57"/>
    </row>
    <row r="124" spans="1:10" ht="51" customHeight="1">
      <c r="A124" s="33" t="s">
        <v>2</v>
      </c>
      <c r="B124" s="43">
        <v>24.9</v>
      </c>
      <c r="C124" s="43">
        <v>81.5</v>
      </c>
      <c r="D124" s="35">
        <f>C124-B124</f>
        <v>56.6</v>
      </c>
      <c r="E124" s="18">
        <f>C124/B124</f>
        <v>3.273092369477912</v>
      </c>
      <c r="F124" s="77"/>
      <c r="G124" s="77"/>
      <c r="H124" s="18"/>
      <c r="I124" s="35"/>
      <c r="J124" s="135"/>
    </row>
    <row r="125" spans="1:10" ht="160.5" customHeight="1">
      <c r="A125" s="124" t="s">
        <v>323</v>
      </c>
      <c r="B125" s="51">
        <v>17</v>
      </c>
      <c r="C125" s="129">
        <v>19</v>
      </c>
      <c r="D125" s="35">
        <f>C125-B125</f>
        <v>2</v>
      </c>
      <c r="E125" s="18">
        <f>C125/B125</f>
        <v>1.1176470588235294</v>
      </c>
      <c r="F125" s="9">
        <v>35000</v>
      </c>
      <c r="G125" s="9">
        <v>35000</v>
      </c>
      <c r="H125" s="18">
        <f>G125/F125</f>
        <v>1</v>
      </c>
      <c r="I125" s="35"/>
      <c r="J125" s="160"/>
    </row>
    <row r="126" spans="1:10" ht="25.5">
      <c r="A126" s="12" t="s">
        <v>271</v>
      </c>
      <c r="B126" s="58"/>
      <c r="C126" s="58"/>
      <c r="D126" s="58"/>
      <c r="E126" s="17"/>
      <c r="F126" s="22">
        <f>F127/F383</f>
        <v>0.004102117947152442</v>
      </c>
      <c r="G126" s="22">
        <f>G127/G383</f>
        <v>0.004936304684451344</v>
      </c>
      <c r="H126" s="51"/>
      <c r="I126" s="51"/>
      <c r="J126" s="51"/>
    </row>
    <row r="127" spans="1:10" ht="12.75">
      <c r="A127" s="13" t="s">
        <v>100</v>
      </c>
      <c r="B127" s="14">
        <f>SUM(B121:B125)</f>
        <v>167.9</v>
      </c>
      <c r="C127" s="14">
        <f>SUM(C121:C125)</f>
        <v>303.5</v>
      </c>
      <c r="D127" s="14">
        <f>SUM(D121:D125)</f>
        <v>135.6</v>
      </c>
      <c r="E127" s="50">
        <f>SUM(E121:E125)/5</f>
        <v>2.4375418250542276</v>
      </c>
      <c r="F127" s="14">
        <f>SUM(F119:F125)</f>
        <v>875000</v>
      </c>
      <c r="G127" s="23">
        <f>SUM(G119:G125)</f>
        <v>875000</v>
      </c>
      <c r="H127" s="50">
        <f>G127/F127</f>
        <v>1</v>
      </c>
      <c r="I127" s="50">
        <f>E127/H127</f>
        <v>2.4375418250542276</v>
      </c>
      <c r="J127" s="14"/>
    </row>
    <row r="128" spans="1:10" ht="12.75">
      <c r="A128" s="225" t="s">
        <v>5</v>
      </c>
      <c r="B128" s="219"/>
      <c r="C128" s="219"/>
      <c r="D128" s="219"/>
      <c r="E128" s="219"/>
      <c r="F128" s="219"/>
      <c r="G128" s="219"/>
      <c r="H128" s="219"/>
      <c r="I128" s="219"/>
      <c r="J128" s="220"/>
    </row>
    <row r="129" spans="1:10" ht="12.75">
      <c r="A129" s="16" t="s">
        <v>361</v>
      </c>
      <c r="B129" s="49"/>
      <c r="C129" s="49"/>
      <c r="D129" s="49"/>
      <c r="E129" s="17"/>
      <c r="F129" s="49"/>
      <c r="G129" s="49"/>
      <c r="H129" s="49"/>
      <c r="I129" s="49"/>
      <c r="J129" s="49"/>
    </row>
    <row r="130" spans="1:10" ht="102">
      <c r="A130" s="6" t="s">
        <v>363</v>
      </c>
      <c r="B130" s="51"/>
      <c r="C130" s="51"/>
      <c r="D130" s="51"/>
      <c r="E130" s="18"/>
      <c r="F130" s="51">
        <v>76000</v>
      </c>
      <c r="G130" s="51">
        <v>48669</v>
      </c>
      <c r="H130" s="18">
        <f>G130/F130</f>
        <v>0.6403815789473685</v>
      </c>
      <c r="I130" s="51"/>
      <c r="J130" s="201" t="s">
        <v>307</v>
      </c>
    </row>
    <row r="131" spans="1:10" ht="12.75">
      <c r="A131" s="20" t="s">
        <v>360</v>
      </c>
      <c r="B131" s="51"/>
      <c r="C131" s="51"/>
      <c r="D131" s="51"/>
      <c r="E131" s="18"/>
      <c r="F131" s="77"/>
      <c r="G131" s="77"/>
      <c r="H131" s="18"/>
      <c r="I131" s="51"/>
      <c r="J131" s="201"/>
    </row>
    <row r="132" spans="1:10" ht="102">
      <c r="A132" s="6" t="s">
        <v>363</v>
      </c>
      <c r="B132" s="51"/>
      <c r="C132" s="51"/>
      <c r="D132" s="51"/>
      <c r="E132" s="18"/>
      <c r="F132" s="51">
        <v>42500</v>
      </c>
      <c r="G132" s="51">
        <v>39000</v>
      </c>
      <c r="H132" s="18">
        <f>G132/F132</f>
        <v>0.9176470588235294</v>
      </c>
      <c r="I132" s="51"/>
      <c r="J132" s="201" t="s">
        <v>274</v>
      </c>
    </row>
    <row r="133" spans="1:10" ht="12.75">
      <c r="A133" s="34" t="s">
        <v>359</v>
      </c>
      <c r="B133" s="51"/>
      <c r="C133" s="51"/>
      <c r="D133" s="51"/>
      <c r="E133" s="22"/>
      <c r="F133" s="51"/>
      <c r="G133" s="51"/>
      <c r="H133" s="22"/>
      <c r="I133" s="51"/>
      <c r="J133" s="202"/>
    </row>
    <row r="134" spans="1:10" ht="102">
      <c r="A134" s="6" t="s">
        <v>363</v>
      </c>
      <c r="B134" s="51"/>
      <c r="C134" s="51"/>
      <c r="D134" s="51"/>
      <c r="E134" s="22"/>
      <c r="F134" s="51">
        <v>15500</v>
      </c>
      <c r="G134" s="51">
        <v>15000</v>
      </c>
      <c r="H134" s="8">
        <f>G134/F134</f>
        <v>0.967741935483871</v>
      </c>
      <c r="I134" s="51"/>
      <c r="J134" s="201" t="s">
        <v>331</v>
      </c>
    </row>
    <row r="135" spans="1:10" ht="12.75">
      <c r="A135" s="34" t="s">
        <v>262</v>
      </c>
      <c r="B135" s="51"/>
      <c r="C135" s="51"/>
      <c r="D135" s="51"/>
      <c r="E135" s="22"/>
      <c r="F135" s="51"/>
      <c r="G135" s="51"/>
      <c r="H135" s="22"/>
      <c r="I135" s="51"/>
      <c r="J135" s="202"/>
    </row>
    <row r="136" spans="1:10" ht="114.75">
      <c r="A136" s="33" t="s">
        <v>253</v>
      </c>
      <c r="B136" s="51"/>
      <c r="C136" s="51"/>
      <c r="D136" s="51"/>
      <c r="E136" s="22"/>
      <c r="F136" s="100">
        <v>24000</v>
      </c>
      <c r="G136" s="51">
        <v>21000</v>
      </c>
      <c r="H136" s="8">
        <f>G136/F136</f>
        <v>0.875</v>
      </c>
      <c r="I136" s="81"/>
      <c r="J136" s="27" t="s">
        <v>330</v>
      </c>
    </row>
    <row r="137" spans="1:10" ht="12.75">
      <c r="A137" s="34" t="s">
        <v>362</v>
      </c>
      <c r="B137" s="51"/>
      <c r="C137" s="51"/>
      <c r="D137" s="51"/>
      <c r="E137" s="22"/>
      <c r="F137" s="77"/>
      <c r="G137" s="77"/>
      <c r="H137" s="8"/>
      <c r="I137" s="81"/>
      <c r="J137" s="202"/>
    </row>
    <row r="138" spans="1:10" ht="128.25" customHeight="1">
      <c r="A138" s="6" t="s">
        <v>363</v>
      </c>
      <c r="B138" s="51"/>
      <c r="C138" s="51"/>
      <c r="D138" s="51"/>
      <c r="E138" s="22"/>
      <c r="F138" s="9">
        <v>30500</v>
      </c>
      <c r="G138" s="9">
        <v>0</v>
      </c>
      <c r="H138" s="8">
        <f>G138/F138</f>
        <v>0</v>
      </c>
      <c r="I138" s="81"/>
      <c r="J138" s="45" t="s">
        <v>164</v>
      </c>
    </row>
    <row r="139" spans="1:10" ht="12.75">
      <c r="A139" s="34" t="s">
        <v>204</v>
      </c>
      <c r="B139" s="51"/>
      <c r="C139" s="51"/>
      <c r="D139" s="51"/>
      <c r="E139" s="22"/>
      <c r="F139" s="77"/>
      <c r="G139" s="77"/>
      <c r="H139" s="8"/>
      <c r="I139" s="81"/>
      <c r="J139" s="202"/>
    </row>
    <row r="140" spans="1:10" ht="103.5" customHeight="1">
      <c r="A140" s="6" t="s">
        <v>363</v>
      </c>
      <c r="B140" s="51"/>
      <c r="C140" s="51"/>
      <c r="D140" s="51"/>
      <c r="E140" s="22"/>
      <c r="F140" s="9">
        <v>19000</v>
      </c>
      <c r="G140" s="100">
        <v>0</v>
      </c>
      <c r="H140" s="8">
        <f>G140/F140</f>
        <v>0</v>
      </c>
      <c r="I140" s="81"/>
      <c r="J140" s="54" t="s">
        <v>109</v>
      </c>
    </row>
    <row r="141" spans="1:10" ht="12.75">
      <c r="A141" s="34" t="s">
        <v>320</v>
      </c>
      <c r="B141" s="51"/>
      <c r="C141" s="51"/>
      <c r="D141" s="51"/>
      <c r="E141" s="22"/>
      <c r="F141" s="77"/>
      <c r="G141" s="77"/>
      <c r="H141" s="8"/>
      <c r="I141" s="81"/>
      <c r="J141" s="202"/>
    </row>
    <row r="142" spans="1:10" ht="102">
      <c r="A142" s="6" t="s">
        <v>363</v>
      </c>
      <c r="B142" s="51"/>
      <c r="C142" s="51"/>
      <c r="D142" s="51"/>
      <c r="E142" s="22"/>
      <c r="F142" s="9">
        <v>15500</v>
      </c>
      <c r="G142" s="9">
        <v>6000</v>
      </c>
      <c r="H142" s="8">
        <f>G142/F142</f>
        <v>0.3870967741935484</v>
      </c>
      <c r="I142" s="81"/>
      <c r="J142" s="54" t="s">
        <v>329</v>
      </c>
    </row>
    <row r="143" spans="1:10" ht="12.75">
      <c r="A143" s="34" t="s">
        <v>266</v>
      </c>
      <c r="B143" s="51"/>
      <c r="C143" s="51"/>
      <c r="D143" s="51"/>
      <c r="E143" s="22"/>
      <c r="F143" s="77"/>
      <c r="G143" s="77"/>
      <c r="H143" s="8"/>
      <c r="I143" s="81"/>
      <c r="J143" s="202"/>
    </row>
    <row r="144" spans="1:10" ht="127.5" customHeight="1">
      <c r="A144" s="6" t="s">
        <v>363</v>
      </c>
      <c r="B144" s="51"/>
      <c r="C144" s="51"/>
      <c r="D144" s="51"/>
      <c r="E144" s="22"/>
      <c r="F144" s="100">
        <v>15500</v>
      </c>
      <c r="G144" s="9">
        <v>4000</v>
      </c>
      <c r="H144" s="8">
        <f>G144/F144</f>
        <v>0.25806451612903225</v>
      </c>
      <c r="I144" s="81"/>
      <c r="J144" s="201" t="s">
        <v>13</v>
      </c>
    </row>
    <row r="145" spans="1:10" ht="12.75">
      <c r="A145" s="20" t="s">
        <v>232</v>
      </c>
      <c r="B145" s="51"/>
      <c r="C145" s="51"/>
      <c r="D145" s="51"/>
      <c r="E145" s="22"/>
      <c r="F145" s="100"/>
      <c r="G145" s="9"/>
      <c r="H145" s="8"/>
      <c r="I145" s="81"/>
      <c r="J145" s="42"/>
    </row>
    <row r="146" spans="1:10" ht="101.25" customHeight="1">
      <c r="A146" s="6" t="s">
        <v>363</v>
      </c>
      <c r="B146" s="51"/>
      <c r="C146" s="51"/>
      <c r="D146" s="51"/>
      <c r="E146" s="22"/>
      <c r="F146" s="100">
        <v>15500</v>
      </c>
      <c r="G146" s="100">
        <v>15500</v>
      </c>
      <c r="H146" s="8">
        <f>G146/F146</f>
        <v>1</v>
      </c>
      <c r="I146" s="81"/>
      <c r="J146" s="42"/>
    </row>
    <row r="147" spans="1:10" ht="25.5">
      <c r="A147" s="6" t="s">
        <v>364</v>
      </c>
      <c r="B147" s="51">
        <v>20</v>
      </c>
      <c r="C147" s="51">
        <v>19</v>
      </c>
      <c r="D147" s="51">
        <f aca="true" t="shared" si="7" ref="D147:D152">C147-B147</f>
        <v>-1</v>
      </c>
      <c r="E147" s="18">
        <f aca="true" t="shared" si="8" ref="E147:E152">C147/B147</f>
        <v>0.95</v>
      </c>
      <c r="F147" s="77"/>
      <c r="G147" s="77"/>
      <c r="H147" s="8"/>
      <c r="I147" s="81"/>
      <c r="J147" s="51"/>
    </row>
    <row r="148" spans="1:10" ht="48" customHeight="1">
      <c r="A148" s="33" t="s">
        <v>283</v>
      </c>
      <c r="B148" s="84">
        <f>B147*100/157</f>
        <v>12.738853503184714</v>
      </c>
      <c r="C148" s="84">
        <f>C147*100/157</f>
        <v>12.101910828025478</v>
      </c>
      <c r="D148" s="84">
        <f t="shared" si="7"/>
        <v>-0.6369426751592364</v>
      </c>
      <c r="E148" s="18">
        <f t="shared" si="8"/>
        <v>0.95</v>
      </c>
      <c r="F148" s="77"/>
      <c r="G148" s="77"/>
      <c r="H148" s="8"/>
      <c r="I148" s="81"/>
      <c r="J148" s="51"/>
    </row>
    <row r="149" spans="1:10" ht="63.75">
      <c r="A149" s="33" t="s">
        <v>365</v>
      </c>
      <c r="B149" s="51">
        <v>100</v>
      </c>
      <c r="C149" s="51">
        <v>100</v>
      </c>
      <c r="D149" s="51">
        <f t="shared" si="7"/>
        <v>0</v>
      </c>
      <c r="E149" s="18">
        <f t="shared" si="8"/>
        <v>1</v>
      </c>
      <c r="F149" s="77"/>
      <c r="G149" s="77"/>
      <c r="H149" s="8"/>
      <c r="I149" s="81"/>
      <c r="J149" s="51"/>
    </row>
    <row r="150" spans="1:10" ht="114.75">
      <c r="A150" s="33" t="s">
        <v>366</v>
      </c>
      <c r="B150" s="51">
        <v>100</v>
      </c>
      <c r="C150" s="51">
        <v>100</v>
      </c>
      <c r="D150" s="51">
        <f t="shared" si="7"/>
        <v>0</v>
      </c>
      <c r="E150" s="18">
        <f t="shared" si="8"/>
        <v>1</v>
      </c>
      <c r="F150" s="77"/>
      <c r="G150" s="77"/>
      <c r="H150" s="8"/>
      <c r="I150" s="81"/>
      <c r="J150" s="51"/>
    </row>
    <row r="151" spans="1:10" ht="51">
      <c r="A151" s="33" t="s">
        <v>322</v>
      </c>
      <c r="B151" s="44">
        <v>99.4</v>
      </c>
      <c r="C151" s="44" t="s">
        <v>308</v>
      </c>
      <c r="D151" s="44">
        <f t="shared" si="7"/>
        <v>-5.140000000000001</v>
      </c>
      <c r="E151" s="18">
        <f t="shared" si="8"/>
        <v>0.9482897384305835</v>
      </c>
      <c r="F151" s="77"/>
      <c r="G151" s="77"/>
      <c r="H151" s="8"/>
      <c r="I151" s="81"/>
      <c r="J151" s="51"/>
    </row>
    <row r="152" spans="1:10" ht="89.25">
      <c r="A152" s="33" t="s">
        <v>367</v>
      </c>
      <c r="B152" s="51">
        <v>25</v>
      </c>
      <c r="C152" s="51" t="s">
        <v>309</v>
      </c>
      <c r="D152" s="51">
        <f t="shared" si="7"/>
        <v>-2.8000000000000007</v>
      </c>
      <c r="E152" s="18">
        <f t="shared" si="8"/>
        <v>0.888</v>
      </c>
      <c r="F152" s="77"/>
      <c r="G152" s="77"/>
      <c r="H152" s="8"/>
      <c r="I152" s="81"/>
      <c r="J152" s="51"/>
    </row>
    <row r="153" spans="1:10" ht="25.5">
      <c r="A153" s="12" t="s">
        <v>271</v>
      </c>
      <c r="B153" s="51"/>
      <c r="C153" s="51"/>
      <c r="D153" s="51"/>
      <c r="E153" s="17"/>
      <c r="F153" s="39">
        <f>F154/F383</f>
        <v>0.0011907862383733947</v>
      </c>
      <c r="G153" s="39">
        <f>G154/G383</f>
        <v>0.0008415355811141973</v>
      </c>
      <c r="H153" s="51"/>
      <c r="I153" s="51"/>
      <c r="J153" s="51"/>
    </row>
    <row r="154" spans="1:10" ht="12.75">
      <c r="A154" s="13" t="s">
        <v>101</v>
      </c>
      <c r="B154" s="14">
        <f>SUM(B147:B152)</f>
        <v>357.1388535031847</v>
      </c>
      <c r="C154" s="14">
        <f>SUM(C147:C152)</f>
        <v>231.10191082802547</v>
      </c>
      <c r="D154" s="14">
        <f>SUM(D147:D152)</f>
        <v>-9.576942675159238</v>
      </c>
      <c r="E154" s="50">
        <f>C154/B154</f>
        <v>0.6470926043502144</v>
      </c>
      <c r="F154" s="23">
        <f>SUM(F130:F146)</f>
        <v>254000</v>
      </c>
      <c r="G154" s="23">
        <f>SUM(G130:G146)</f>
        <v>149169</v>
      </c>
      <c r="H154" s="50">
        <f>G154/F154</f>
        <v>0.5872795275590551</v>
      </c>
      <c r="I154" s="50">
        <f>E154/H154</f>
        <v>1.101847713029882</v>
      </c>
      <c r="J154" s="14"/>
    </row>
    <row r="155" spans="1:10" ht="12.75">
      <c r="A155" s="239" t="s">
        <v>368</v>
      </c>
      <c r="B155" s="242"/>
      <c r="C155" s="242"/>
      <c r="D155" s="242"/>
      <c r="E155" s="242"/>
      <c r="F155" s="242"/>
      <c r="G155" s="242"/>
      <c r="H155" s="242"/>
      <c r="I155" s="242"/>
      <c r="J155" s="243"/>
    </row>
    <row r="156" spans="1:10" ht="12.75">
      <c r="A156" s="24" t="s">
        <v>204</v>
      </c>
      <c r="B156" s="25"/>
      <c r="C156" s="25"/>
      <c r="D156" s="25"/>
      <c r="E156" s="17"/>
      <c r="F156" s="25"/>
      <c r="G156" s="25"/>
      <c r="H156" s="25"/>
      <c r="I156" s="25"/>
      <c r="J156" s="25"/>
    </row>
    <row r="157" spans="1:10" ht="38.25">
      <c r="A157" s="33" t="s">
        <v>177</v>
      </c>
      <c r="B157" s="9"/>
      <c r="C157" s="9"/>
      <c r="D157" s="9"/>
      <c r="E157" s="17"/>
      <c r="F157" s="9">
        <v>573733</v>
      </c>
      <c r="G157" s="130">
        <v>573732.19</v>
      </c>
      <c r="H157" s="39">
        <f aca="true" t="shared" si="9" ref="H157:H162">G157/F157</f>
        <v>0.9999985881934628</v>
      </c>
      <c r="I157" s="9"/>
      <c r="J157" s="9"/>
    </row>
    <row r="158" spans="1:10" ht="76.5">
      <c r="A158" s="33" t="s">
        <v>178</v>
      </c>
      <c r="B158" s="9"/>
      <c r="C158" s="9"/>
      <c r="D158" s="9"/>
      <c r="E158" s="17"/>
      <c r="F158" s="9">
        <v>302000</v>
      </c>
      <c r="G158" s="9">
        <v>301840</v>
      </c>
      <c r="H158" s="39">
        <f t="shared" si="9"/>
        <v>0.9994701986754967</v>
      </c>
      <c r="I158" s="9"/>
      <c r="J158" s="33" t="s">
        <v>110</v>
      </c>
    </row>
    <row r="159" spans="1:10" ht="63.75">
      <c r="A159" s="33" t="s">
        <v>179</v>
      </c>
      <c r="B159" s="9"/>
      <c r="C159" s="9"/>
      <c r="D159" s="9"/>
      <c r="E159" s="17"/>
      <c r="F159" s="9">
        <v>122000</v>
      </c>
      <c r="G159" s="9">
        <v>122000</v>
      </c>
      <c r="H159" s="39">
        <f t="shared" si="9"/>
        <v>1</v>
      </c>
      <c r="I159" s="9"/>
      <c r="J159" s="9"/>
    </row>
    <row r="160" spans="1:10" ht="25.5">
      <c r="A160" s="33" t="s">
        <v>180</v>
      </c>
      <c r="B160" s="9"/>
      <c r="C160" s="9"/>
      <c r="D160" s="9"/>
      <c r="E160" s="17"/>
      <c r="F160" s="9">
        <v>100000</v>
      </c>
      <c r="G160" s="9">
        <v>100000</v>
      </c>
      <c r="H160" s="39">
        <f t="shared" si="9"/>
        <v>1</v>
      </c>
      <c r="I160" s="9"/>
      <c r="J160" s="9"/>
    </row>
    <row r="161" spans="1:10" ht="38.25">
      <c r="A161" s="33" t="s">
        <v>181</v>
      </c>
      <c r="B161" s="9"/>
      <c r="C161" s="9"/>
      <c r="D161" s="9"/>
      <c r="E161" s="17"/>
      <c r="F161" s="9">
        <v>190000</v>
      </c>
      <c r="G161" s="9">
        <v>190000</v>
      </c>
      <c r="H161" s="39">
        <f t="shared" si="9"/>
        <v>1</v>
      </c>
      <c r="I161" s="9"/>
      <c r="J161" s="9"/>
    </row>
    <row r="162" spans="1:10" ht="88.5" customHeight="1">
      <c r="A162" s="33" t="s">
        <v>182</v>
      </c>
      <c r="B162" s="9"/>
      <c r="C162" s="9"/>
      <c r="D162" s="9"/>
      <c r="E162" s="17"/>
      <c r="F162" s="9">
        <v>147000</v>
      </c>
      <c r="G162" s="9">
        <v>147000</v>
      </c>
      <c r="H162" s="39">
        <f t="shared" si="9"/>
        <v>1</v>
      </c>
      <c r="I162" s="9"/>
      <c r="J162" s="9"/>
    </row>
    <row r="163" spans="1:10" ht="25.5">
      <c r="A163" s="33" t="s">
        <v>183</v>
      </c>
      <c r="B163" s="9"/>
      <c r="C163" s="9"/>
      <c r="D163" s="9"/>
      <c r="E163" s="17"/>
      <c r="F163" s="9">
        <v>50000</v>
      </c>
      <c r="G163" s="9">
        <v>50000</v>
      </c>
      <c r="H163" s="39">
        <f aca="true" t="shared" si="10" ref="H163:H176">G163/F163</f>
        <v>1</v>
      </c>
      <c r="I163" s="9"/>
      <c r="J163" s="9"/>
    </row>
    <row r="164" spans="1:10" ht="102">
      <c r="A164" s="33" t="s">
        <v>184</v>
      </c>
      <c r="B164" s="9"/>
      <c r="C164" s="9"/>
      <c r="D164" s="9"/>
      <c r="E164" s="17"/>
      <c r="F164" s="9">
        <v>17000</v>
      </c>
      <c r="G164" s="9">
        <v>17000</v>
      </c>
      <c r="H164" s="39">
        <f t="shared" si="10"/>
        <v>1</v>
      </c>
      <c r="I164" s="9"/>
      <c r="J164" s="9"/>
    </row>
    <row r="165" spans="1:10" ht="38.25">
      <c r="A165" s="33" t="s">
        <v>185</v>
      </c>
      <c r="B165" s="9"/>
      <c r="C165" s="9"/>
      <c r="D165" s="9"/>
      <c r="E165" s="17"/>
      <c r="F165" s="9">
        <v>150000</v>
      </c>
      <c r="G165" s="9">
        <v>150000</v>
      </c>
      <c r="H165" s="39">
        <f>G165/F165</f>
        <v>1</v>
      </c>
      <c r="I165" s="9"/>
      <c r="J165" s="9"/>
    </row>
    <row r="166" spans="1:10" ht="38.25">
      <c r="A166" s="33" t="s">
        <v>186</v>
      </c>
      <c r="B166" s="9"/>
      <c r="C166" s="9"/>
      <c r="D166" s="9"/>
      <c r="E166" s="17"/>
      <c r="F166" s="9">
        <v>100000</v>
      </c>
      <c r="G166" s="9">
        <v>100000</v>
      </c>
      <c r="H166" s="39">
        <f t="shared" si="10"/>
        <v>1</v>
      </c>
      <c r="I166" s="9"/>
      <c r="J166" s="9"/>
    </row>
    <row r="167" spans="1:10" ht="51">
      <c r="A167" s="33" t="s">
        <v>187</v>
      </c>
      <c r="B167" s="9"/>
      <c r="C167" s="9"/>
      <c r="D167" s="9"/>
      <c r="E167" s="17"/>
      <c r="F167" s="9">
        <v>229880</v>
      </c>
      <c r="G167" s="9">
        <v>229880</v>
      </c>
      <c r="H167" s="39">
        <f t="shared" si="10"/>
        <v>1</v>
      </c>
      <c r="I167" s="9"/>
      <c r="J167" s="9"/>
    </row>
    <row r="168" spans="1:10" ht="51">
      <c r="A168" s="56" t="s">
        <v>188</v>
      </c>
      <c r="B168" s="9"/>
      <c r="C168" s="9"/>
      <c r="D168" s="9"/>
      <c r="E168" s="17"/>
      <c r="F168" s="9">
        <v>65100</v>
      </c>
      <c r="G168" s="9">
        <v>65100</v>
      </c>
      <c r="H168" s="39">
        <f t="shared" si="10"/>
        <v>1</v>
      </c>
      <c r="I168" s="9"/>
      <c r="J168" s="9"/>
    </row>
    <row r="169" spans="1:10" ht="51">
      <c r="A169" s="56" t="s">
        <v>189</v>
      </c>
      <c r="B169" s="9"/>
      <c r="C169" s="9"/>
      <c r="D169" s="9"/>
      <c r="E169" s="17"/>
      <c r="F169" s="9">
        <v>80000</v>
      </c>
      <c r="G169" s="9">
        <v>80000</v>
      </c>
      <c r="H169" s="39">
        <f t="shared" si="10"/>
        <v>1</v>
      </c>
      <c r="I169" s="9"/>
      <c r="J169" s="9"/>
    </row>
    <row r="170" spans="1:10" ht="61.5" customHeight="1">
      <c r="A170" s="56" t="s">
        <v>190</v>
      </c>
      <c r="B170" s="9"/>
      <c r="C170" s="9"/>
      <c r="D170" s="9"/>
      <c r="E170" s="17"/>
      <c r="F170" s="9">
        <v>70000</v>
      </c>
      <c r="G170" s="9">
        <v>70000</v>
      </c>
      <c r="H170" s="39">
        <f t="shared" si="10"/>
        <v>1</v>
      </c>
      <c r="I170" s="9"/>
      <c r="J170" s="9"/>
    </row>
    <row r="171" spans="1:10" ht="12.75">
      <c r="A171" s="56" t="s">
        <v>191</v>
      </c>
      <c r="B171" s="9"/>
      <c r="C171" s="9"/>
      <c r="D171" s="9"/>
      <c r="E171" s="17"/>
      <c r="F171" s="9">
        <v>210000</v>
      </c>
      <c r="G171" s="9">
        <v>210000</v>
      </c>
      <c r="H171" s="39">
        <f t="shared" si="10"/>
        <v>1</v>
      </c>
      <c r="I171" s="9"/>
      <c r="J171" s="9"/>
    </row>
    <row r="172" spans="1:10" ht="12.75">
      <c r="A172" s="56" t="s">
        <v>192</v>
      </c>
      <c r="B172" s="9"/>
      <c r="C172" s="9"/>
      <c r="D172" s="9"/>
      <c r="E172" s="17"/>
      <c r="F172" s="9">
        <v>200000</v>
      </c>
      <c r="G172" s="9">
        <v>200000</v>
      </c>
      <c r="H172" s="39">
        <f t="shared" si="10"/>
        <v>1</v>
      </c>
      <c r="I172" s="9"/>
      <c r="J172" s="9"/>
    </row>
    <row r="173" spans="1:10" ht="38.25">
      <c r="A173" s="56" t="s">
        <v>193</v>
      </c>
      <c r="B173" s="9"/>
      <c r="C173" s="9"/>
      <c r="D173" s="9"/>
      <c r="E173" s="17"/>
      <c r="F173" s="9">
        <v>210000</v>
      </c>
      <c r="G173" s="9">
        <v>210000</v>
      </c>
      <c r="H173" s="39">
        <f t="shared" si="10"/>
        <v>1</v>
      </c>
      <c r="I173" s="9"/>
      <c r="J173" s="9"/>
    </row>
    <row r="174" spans="1:10" ht="25.5">
      <c r="A174" s="56" t="s">
        <v>194</v>
      </c>
      <c r="B174" s="9"/>
      <c r="C174" s="9"/>
      <c r="D174" s="9"/>
      <c r="E174" s="17"/>
      <c r="F174" s="9">
        <v>40000</v>
      </c>
      <c r="G174" s="9">
        <v>40000</v>
      </c>
      <c r="H174" s="39">
        <f t="shared" si="10"/>
        <v>1</v>
      </c>
      <c r="I174" s="9"/>
      <c r="J174" s="9"/>
    </row>
    <row r="175" spans="1:10" ht="63.75">
      <c r="A175" s="56" t="s">
        <v>195</v>
      </c>
      <c r="B175" s="60"/>
      <c r="C175" s="61"/>
      <c r="D175" s="61"/>
      <c r="E175" s="62"/>
      <c r="F175" s="9">
        <v>555000</v>
      </c>
      <c r="G175" s="9">
        <v>555000</v>
      </c>
      <c r="H175" s="39">
        <f t="shared" si="10"/>
        <v>1</v>
      </c>
      <c r="I175" s="9"/>
      <c r="J175" s="9"/>
    </row>
    <row r="176" spans="1:10" ht="63.75">
      <c r="A176" s="56" t="s">
        <v>196</v>
      </c>
      <c r="B176" s="9"/>
      <c r="C176" s="9"/>
      <c r="D176" s="9"/>
      <c r="E176" s="17"/>
      <c r="F176" s="9">
        <v>1378275</v>
      </c>
      <c r="G176" s="10">
        <v>1378274.01</v>
      </c>
      <c r="H176" s="39">
        <f t="shared" si="10"/>
        <v>0.9999992817108342</v>
      </c>
      <c r="I176" s="9"/>
      <c r="J176" s="9"/>
    </row>
    <row r="177" spans="1:10" ht="63.75">
      <c r="A177" s="56" t="s">
        <v>197</v>
      </c>
      <c r="B177" s="7"/>
      <c r="C177" s="7"/>
      <c r="D177" s="7"/>
      <c r="E177" s="8"/>
      <c r="F177" s="9">
        <v>120000</v>
      </c>
      <c r="G177" s="9">
        <v>120000</v>
      </c>
      <c r="H177" s="8">
        <f>G177/F177</f>
        <v>1</v>
      </c>
      <c r="I177" s="9"/>
      <c r="J177" s="9"/>
    </row>
    <row r="178" spans="1:10" ht="25.5">
      <c r="A178" s="56" t="s">
        <v>198</v>
      </c>
      <c r="B178" s="7"/>
      <c r="C178" s="7"/>
      <c r="D178" s="7"/>
      <c r="E178" s="8"/>
      <c r="F178" s="9">
        <v>11000</v>
      </c>
      <c r="G178" s="9">
        <v>11000</v>
      </c>
      <c r="H178" s="8">
        <f>G178/F178</f>
        <v>1</v>
      </c>
      <c r="I178" s="9"/>
      <c r="J178" s="9"/>
    </row>
    <row r="179" spans="1:10" ht="38.25">
      <c r="A179" s="56" t="s">
        <v>199</v>
      </c>
      <c r="B179" s="7"/>
      <c r="C179" s="7"/>
      <c r="D179" s="7"/>
      <c r="E179" s="8"/>
      <c r="F179" s="9">
        <v>115500</v>
      </c>
      <c r="G179" s="9">
        <v>115500</v>
      </c>
      <c r="H179" s="8">
        <f>G179/F179</f>
        <v>1</v>
      </c>
      <c r="I179" s="9"/>
      <c r="J179" s="9"/>
    </row>
    <row r="180" spans="1:10" ht="38.25">
      <c r="A180" s="56" t="s">
        <v>200</v>
      </c>
      <c r="B180" s="7"/>
      <c r="C180" s="7"/>
      <c r="D180" s="7"/>
      <c r="E180" s="8"/>
      <c r="F180" s="9">
        <v>50000</v>
      </c>
      <c r="G180" s="9">
        <v>50000</v>
      </c>
      <c r="H180" s="8">
        <f>G180/F180</f>
        <v>1</v>
      </c>
      <c r="I180" s="9"/>
      <c r="J180" s="9"/>
    </row>
    <row r="181" spans="1:10" ht="111.75" customHeight="1">
      <c r="A181" s="56" t="s">
        <v>201</v>
      </c>
      <c r="B181" s="7"/>
      <c r="C181" s="7"/>
      <c r="D181" s="7"/>
      <c r="E181" s="8"/>
      <c r="F181" s="9">
        <v>6296863</v>
      </c>
      <c r="G181" s="9">
        <v>6296863</v>
      </c>
      <c r="H181" s="8">
        <f aca="true" t="shared" si="11" ref="H181:H186">G181/F181</f>
        <v>1</v>
      </c>
      <c r="I181" s="9"/>
      <c r="J181" s="9"/>
    </row>
    <row r="182" spans="1:10" ht="25.5">
      <c r="A182" s="56" t="s">
        <v>202</v>
      </c>
      <c r="B182" s="7"/>
      <c r="C182" s="7"/>
      <c r="D182" s="7"/>
      <c r="E182" s="8"/>
      <c r="F182" s="9">
        <v>864182</v>
      </c>
      <c r="G182" s="9">
        <v>864182</v>
      </c>
      <c r="H182" s="8">
        <f t="shared" si="11"/>
        <v>1</v>
      </c>
      <c r="I182" s="9"/>
      <c r="J182" s="9"/>
    </row>
    <row r="183" spans="1:10" ht="51">
      <c r="A183" s="56" t="s">
        <v>203</v>
      </c>
      <c r="B183" s="7"/>
      <c r="C183" s="7"/>
      <c r="D183" s="7"/>
      <c r="E183" s="8"/>
      <c r="F183" s="9">
        <v>10000</v>
      </c>
      <c r="G183" s="9">
        <v>10000</v>
      </c>
      <c r="H183" s="8">
        <f t="shared" si="11"/>
        <v>1</v>
      </c>
      <c r="I183" s="9"/>
      <c r="J183" s="9"/>
    </row>
    <row r="184" spans="1:10" ht="76.5">
      <c r="A184" s="56" t="s">
        <v>207</v>
      </c>
      <c r="B184" s="7"/>
      <c r="C184" s="7"/>
      <c r="D184" s="7"/>
      <c r="E184" s="8"/>
      <c r="F184" s="9">
        <v>25000</v>
      </c>
      <c r="G184" s="9">
        <v>25000</v>
      </c>
      <c r="H184" s="8">
        <f t="shared" si="11"/>
        <v>1</v>
      </c>
      <c r="I184" s="9"/>
      <c r="J184" s="9"/>
    </row>
    <row r="185" spans="1:10" ht="63.75">
      <c r="A185" s="56" t="s">
        <v>208</v>
      </c>
      <c r="B185" s="7"/>
      <c r="C185" s="7"/>
      <c r="D185" s="7"/>
      <c r="E185" s="8"/>
      <c r="F185" s="9">
        <v>25000</v>
      </c>
      <c r="G185" s="9">
        <v>25000</v>
      </c>
      <c r="H185" s="8">
        <f t="shared" si="11"/>
        <v>1</v>
      </c>
      <c r="I185" s="9"/>
      <c r="J185" s="9"/>
    </row>
    <row r="186" spans="1:10" ht="63.75">
      <c r="A186" s="56" t="s">
        <v>209</v>
      </c>
      <c r="B186" s="7"/>
      <c r="C186" s="7"/>
      <c r="D186" s="7"/>
      <c r="E186" s="8"/>
      <c r="F186" s="9">
        <v>10000</v>
      </c>
      <c r="G186" s="9">
        <v>10000</v>
      </c>
      <c r="H186" s="8">
        <f t="shared" si="11"/>
        <v>1</v>
      </c>
      <c r="I186" s="9"/>
      <c r="J186" s="9"/>
    </row>
    <row r="187" spans="1:10" ht="89.25">
      <c r="A187" s="12" t="s">
        <v>210</v>
      </c>
      <c r="B187" s="38">
        <v>100</v>
      </c>
      <c r="C187" s="183">
        <v>100</v>
      </c>
      <c r="D187" s="51">
        <f>C187-B187</f>
        <v>0</v>
      </c>
      <c r="E187" s="39">
        <f>C187/B187</f>
        <v>1</v>
      </c>
      <c r="F187" s="9"/>
      <c r="G187" s="9"/>
      <c r="H187" s="8"/>
      <c r="I187" s="9"/>
      <c r="J187" s="156"/>
    </row>
    <row r="188" spans="1:10" ht="63.75">
      <c r="A188" s="12" t="s">
        <v>211</v>
      </c>
      <c r="B188" s="51">
        <v>94</v>
      </c>
      <c r="C188" s="183">
        <v>100</v>
      </c>
      <c r="D188" s="51">
        <f>C188-B188</f>
        <v>6</v>
      </c>
      <c r="E188" s="39">
        <f>C188/B188</f>
        <v>1.0638297872340425</v>
      </c>
      <c r="F188" s="9"/>
      <c r="G188" s="9"/>
      <c r="H188" s="8"/>
      <c r="I188" s="9"/>
      <c r="J188" s="9"/>
    </row>
    <row r="189" spans="1:10" ht="102">
      <c r="A189" s="12" t="s">
        <v>212</v>
      </c>
      <c r="B189" s="38">
        <v>94</v>
      </c>
      <c r="C189" s="183">
        <v>94.5</v>
      </c>
      <c r="D189" s="51">
        <f>C189-B189</f>
        <v>0.5</v>
      </c>
      <c r="E189" s="39">
        <f>C189/B189</f>
        <v>1.0053191489361701</v>
      </c>
      <c r="F189" s="9"/>
      <c r="G189" s="9"/>
      <c r="H189" s="8"/>
      <c r="I189" s="9"/>
      <c r="J189" s="9"/>
    </row>
    <row r="190" spans="1:10" ht="102">
      <c r="A190" s="12" t="s">
        <v>213</v>
      </c>
      <c r="B190" s="38">
        <v>100</v>
      </c>
      <c r="C190" s="183">
        <v>100</v>
      </c>
      <c r="D190" s="51">
        <f aca="true" t="shared" si="12" ref="D190:D202">C190-B190</f>
        <v>0</v>
      </c>
      <c r="E190" s="39">
        <f aca="true" t="shared" si="13" ref="E190:E202">C190/B190</f>
        <v>1</v>
      </c>
      <c r="F190" s="9"/>
      <c r="G190" s="9"/>
      <c r="H190" s="8"/>
      <c r="I190" s="9"/>
      <c r="J190" s="9"/>
    </row>
    <row r="191" spans="1:10" ht="91.5" customHeight="1">
      <c r="A191" s="12" t="s">
        <v>214</v>
      </c>
      <c r="B191" s="38">
        <v>12</v>
      </c>
      <c r="C191" s="183">
        <v>15.9</v>
      </c>
      <c r="D191" s="51">
        <f t="shared" si="12"/>
        <v>3.9000000000000004</v>
      </c>
      <c r="E191" s="39">
        <f t="shared" si="13"/>
        <v>1.325</v>
      </c>
      <c r="F191" s="9"/>
      <c r="G191" s="9"/>
      <c r="H191" s="8"/>
      <c r="I191" s="9"/>
      <c r="J191" s="9"/>
    </row>
    <row r="192" spans="1:10" ht="76.5">
      <c r="A192" s="12" t="s">
        <v>288</v>
      </c>
      <c r="B192" s="38">
        <v>65</v>
      </c>
      <c r="C192" s="183">
        <v>78.2</v>
      </c>
      <c r="D192" s="51">
        <f t="shared" si="12"/>
        <v>13.200000000000003</v>
      </c>
      <c r="E192" s="39">
        <f t="shared" si="13"/>
        <v>1.2030769230769232</v>
      </c>
      <c r="F192" s="9"/>
      <c r="G192" s="9"/>
      <c r="H192" s="8"/>
      <c r="I192" s="9"/>
      <c r="J192" s="9"/>
    </row>
    <row r="193" spans="1:10" ht="106.5" customHeight="1">
      <c r="A193" s="12" t="s">
        <v>289</v>
      </c>
      <c r="B193" s="38">
        <v>12.5</v>
      </c>
      <c r="C193" s="183">
        <v>13.9</v>
      </c>
      <c r="D193" s="51">
        <f t="shared" si="12"/>
        <v>1.4000000000000004</v>
      </c>
      <c r="E193" s="39">
        <f t="shared" si="13"/>
        <v>1.112</v>
      </c>
      <c r="F193" s="9"/>
      <c r="G193" s="9"/>
      <c r="H193" s="8"/>
      <c r="I193" s="9"/>
      <c r="J193" s="9"/>
    </row>
    <row r="194" spans="1:10" ht="102">
      <c r="A194" s="12" t="s">
        <v>290</v>
      </c>
      <c r="B194" s="38">
        <v>46</v>
      </c>
      <c r="C194" s="183">
        <v>59</v>
      </c>
      <c r="D194" s="51">
        <f t="shared" si="12"/>
        <v>13</v>
      </c>
      <c r="E194" s="39">
        <f t="shared" si="13"/>
        <v>1.2826086956521738</v>
      </c>
      <c r="F194" s="9"/>
      <c r="G194" s="9"/>
      <c r="H194" s="8"/>
      <c r="I194" s="9"/>
      <c r="J194" s="9"/>
    </row>
    <row r="195" spans="1:10" ht="102">
      <c r="A195" s="12" t="s">
        <v>291</v>
      </c>
      <c r="B195" s="38">
        <v>73</v>
      </c>
      <c r="C195" s="183">
        <v>75.2</v>
      </c>
      <c r="D195" s="51">
        <f t="shared" si="12"/>
        <v>2.200000000000003</v>
      </c>
      <c r="E195" s="39">
        <f t="shared" si="13"/>
        <v>1.0301369863013699</v>
      </c>
      <c r="F195" s="9"/>
      <c r="G195" s="9"/>
      <c r="H195" s="8"/>
      <c r="I195" s="9"/>
      <c r="J195" s="9"/>
    </row>
    <row r="196" spans="1:10" ht="76.5">
      <c r="A196" s="12" t="s">
        <v>292</v>
      </c>
      <c r="B196" s="38">
        <v>100</v>
      </c>
      <c r="C196" s="183">
        <v>100</v>
      </c>
      <c r="D196" s="51">
        <f t="shared" si="12"/>
        <v>0</v>
      </c>
      <c r="E196" s="39">
        <f t="shared" si="13"/>
        <v>1</v>
      </c>
      <c r="F196" s="9"/>
      <c r="G196" s="9"/>
      <c r="H196" s="8"/>
      <c r="I196" s="9"/>
      <c r="J196" s="9"/>
    </row>
    <row r="197" spans="1:10" ht="63.75">
      <c r="A197" s="12" t="s">
        <v>293</v>
      </c>
      <c r="B197" s="38">
        <v>92.9</v>
      </c>
      <c r="C197" s="183">
        <v>94.1</v>
      </c>
      <c r="D197" s="51">
        <f t="shared" si="12"/>
        <v>1.1999999999999886</v>
      </c>
      <c r="E197" s="39">
        <f t="shared" si="13"/>
        <v>1.0129171151776102</v>
      </c>
      <c r="F197" s="9"/>
      <c r="G197" s="9"/>
      <c r="H197" s="8"/>
      <c r="I197" s="9"/>
      <c r="J197" s="9"/>
    </row>
    <row r="198" spans="1:10" ht="102">
      <c r="A198" s="12" t="s">
        <v>294</v>
      </c>
      <c r="B198" s="38">
        <v>25</v>
      </c>
      <c r="C198" s="183">
        <v>29.14</v>
      </c>
      <c r="D198" s="51">
        <f t="shared" si="12"/>
        <v>4.140000000000001</v>
      </c>
      <c r="E198" s="39">
        <f t="shared" si="13"/>
        <v>1.1656</v>
      </c>
      <c r="F198" s="9"/>
      <c r="G198" s="9"/>
      <c r="H198" s="8"/>
      <c r="I198" s="9"/>
      <c r="J198" s="9"/>
    </row>
    <row r="199" spans="1:10" ht="89.25">
      <c r="A199" s="12" t="s">
        <v>295</v>
      </c>
      <c r="B199" s="38">
        <v>8.5</v>
      </c>
      <c r="C199" s="183">
        <f>ROUND(77/849*100,1)</f>
        <v>9.1</v>
      </c>
      <c r="D199" s="51">
        <f t="shared" si="12"/>
        <v>0.5999999999999996</v>
      </c>
      <c r="E199" s="39">
        <f t="shared" si="13"/>
        <v>1.0705882352941176</v>
      </c>
      <c r="F199" s="9"/>
      <c r="G199" s="9"/>
      <c r="H199" s="8"/>
      <c r="I199" s="9"/>
      <c r="J199" s="9"/>
    </row>
    <row r="200" spans="1:10" ht="102">
      <c r="A200" s="12" t="s">
        <v>296</v>
      </c>
      <c r="B200" s="38">
        <v>75</v>
      </c>
      <c r="C200" s="183">
        <v>75</v>
      </c>
      <c r="D200" s="51">
        <f t="shared" si="12"/>
        <v>0</v>
      </c>
      <c r="E200" s="39">
        <f t="shared" si="13"/>
        <v>1</v>
      </c>
      <c r="F200" s="9"/>
      <c r="G200" s="9"/>
      <c r="H200" s="8"/>
      <c r="I200" s="9"/>
      <c r="J200" s="9"/>
    </row>
    <row r="201" spans="1:10" ht="25.5">
      <c r="A201" s="12" t="s">
        <v>297</v>
      </c>
      <c r="B201" s="38">
        <v>7</v>
      </c>
      <c r="C201" s="183">
        <v>7.99</v>
      </c>
      <c r="D201" s="51">
        <f t="shared" si="12"/>
        <v>0.9900000000000002</v>
      </c>
      <c r="E201" s="39">
        <f t="shared" si="13"/>
        <v>1.1414285714285715</v>
      </c>
      <c r="F201" s="9"/>
      <c r="G201" s="9"/>
      <c r="H201" s="8"/>
      <c r="I201" s="9"/>
      <c r="J201" s="9"/>
    </row>
    <row r="202" spans="1:10" ht="89.25">
      <c r="A202" s="12" t="s">
        <v>298</v>
      </c>
      <c r="B202" s="38">
        <v>95</v>
      </c>
      <c r="C202" s="183">
        <v>99.7</v>
      </c>
      <c r="D202" s="51">
        <f t="shared" si="12"/>
        <v>4.700000000000003</v>
      </c>
      <c r="E202" s="39">
        <f t="shared" si="13"/>
        <v>1.0494736842105263</v>
      </c>
      <c r="F202" s="9"/>
      <c r="G202" s="9"/>
      <c r="H202" s="8"/>
      <c r="I202" s="9"/>
      <c r="J202" s="9"/>
    </row>
    <row r="203" spans="1:10" ht="38.25">
      <c r="A203" s="12" t="s">
        <v>299</v>
      </c>
      <c r="B203" s="38">
        <v>42.6</v>
      </c>
      <c r="C203" s="183">
        <v>48.9</v>
      </c>
      <c r="D203" s="51">
        <f>C203-B203</f>
        <v>6.299999999999997</v>
      </c>
      <c r="E203" s="39">
        <f>B203/C203</f>
        <v>0.8711656441717792</v>
      </c>
      <c r="F203" s="9"/>
      <c r="G203" s="9"/>
      <c r="H203" s="8"/>
      <c r="I203" s="9"/>
      <c r="J203" s="9"/>
    </row>
    <row r="204" spans="1:10" ht="38.25">
      <c r="A204" s="12" t="s">
        <v>300</v>
      </c>
      <c r="B204" s="38">
        <v>10</v>
      </c>
      <c r="C204" s="183">
        <v>44.9</v>
      </c>
      <c r="D204" s="51">
        <f>C204-B204</f>
        <v>34.9</v>
      </c>
      <c r="E204" s="39">
        <f>C204/B204</f>
        <v>4.49</v>
      </c>
      <c r="F204" s="9"/>
      <c r="G204" s="9"/>
      <c r="H204" s="8"/>
      <c r="I204" s="9"/>
      <c r="J204" s="9"/>
    </row>
    <row r="205" spans="1:10" ht="51">
      <c r="A205" s="12" t="s">
        <v>301</v>
      </c>
      <c r="B205" s="38">
        <v>90</v>
      </c>
      <c r="C205" s="183">
        <v>92</v>
      </c>
      <c r="D205" s="51">
        <f>C205-B205</f>
        <v>2</v>
      </c>
      <c r="E205" s="39">
        <f>C205/B205</f>
        <v>1.0222222222222221</v>
      </c>
      <c r="F205" s="9"/>
      <c r="G205" s="9"/>
      <c r="H205" s="8"/>
      <c r="I205" s="9"/>
      <c r="J205" s="9"/>
    </row>
    <row r="206" spans="1:10" ht="25.5">
      <c r="A206" s="12" t="s">
        <v>271</v>
      </c>
      <c r="B206" s="9"/>
      <c r="C206" s="9"/>
      <c r="D206" s="9"/>
      <c r="E206" s="17"/>
      <c r="F206" s="22">
        <v>0.010986425426318261</v>
      </c>
      <c r="G206" s="22">
        <v>0.011755404577373302</v>
      </c>
      <c r="H206" s="9"/>
      <c r="I206" s="9"/>
      <c r="J206" s="9"/>
    </row>
    <row r="207" spans="1:10" ht="12.75">
      <c r="A207" s="13" t="s">
        <v>102</v>
      </c>
      <c r="B207" s="14">
        <f>SUM(B187:B205)</f>
        <v>1142.5</v>
      </c>
      <c r="C207" s="14">
        <f>SUM(C187:C205)</f>
        <v>1237.5300000000002</v>
      </c>
      <c r="D207" s="14">
        <f>SUM(D187:D205)</f>
        <v>95.03</v>
      </c>
      <c r="E207" s="50">
        <f>SUM(E187:E205)/19</f>
        <v>1.2550193165108159</v>
      </c>
      <c r="F207" s="23">
        <f>SUM(F157:F186)</f>
        <v>12317533</v>
      </c>
      <c r="G207" s="23">
        <f>SUM(G157:G186)</f>
        <v>12317371.2</v>
      </c>
      <c r="H207" s="50">
        <f>G207/F207</f>
        <v>0.9999868642527687</v>
      </c>
      <c r="I207" s="50">
        <f>E207/H207</f>
        <v>1.2550358023438817</v>
      </c>
      <c r="J207" s="14"/>
    </row>
    <row r="208" spans="1:10" ht="12.75">
      <c r="A208" s="239" t="s">
        <v>302</v>
      </c>
      <c r="B208" s="242"/>
      <c r="C208" s="242"/>
      <c r="D208" s="242"/>
      <c r="E208" s="242"/>
      <c r="F208" s="242"/>
      <c r="G208" s="242"/>
      <c r="H208" s="242"/>
      <c r="I208" s="242"/>
      <c r="J208" s="243"/>
    </row>
    <row r="209" spans="1:10" ht="12.75">
      <c r="A209" s="24" t="s">
        <v>362</v>
      </c>
      <c r="B209" s="25"/>
      <c r="C209" s="25"/>
      <c r="D209" s="25"/>
      <c r="E209" s="17"/>
      <c r="F209" s="209"/>
      <c r="G209" s="10"/>
      <c r="H209" s="25"/>
      <c r="I209" s="25"/>
      <c r="J209" s="25"/>
    </row>
    <row r="210" spans="1:10" ht="89.25">
      <c r="A210" s="12" t="s">
        <v>249</v>
      </c>
      <c r="B210" s="53"/>
      <c r="C210" s="53"/>
      <c r="D210" s="53"/>
      <c r="E210" s="94"/>
      <c r="F210" s="9">
        <v>54810</v>
      </c>
      <c r="G210" s="10">
        <v>45575.1</v>
      </c>
      <c r="H210" s="94">
        <f aca="true" t="shared" si="14" ref="H210:H236">G210/F210</f>
        <v>0.8315106732348111</v>
      </c>
      <c r="I210" s="22"/>
      <c r="J210" s="45" t="s">
        <v>312</v>
      </c>
    </row>
    <row r="211" spans="1:10" ht="51">
      <c r="A211" s="12" t="s">
        <v>53</v>
      </c>
      <c r="B211" s="53"/>
      <c r="C211" s="53"/>
      <c r="D211" s="53"/>
      <c r="E211" s="94"/>
      <c r="F211" s="9">
        <v>747000</v>
      </c>
      <c r="G211" s="9">
        <v>747000</v>
      </c>
      <c r="H211" s="94">
        <f t="shared" si="14"/>
        <v>1</v>
      </c>
      <c r="I211" s="22"/>
      <c r="J211" s="45"/>
    </row>
    <row r="212" spans="1:10" ht="63.75">
      <c r="A212" s="12" t="s">
        <v>54</v>
      </c>
      <c r="B212" s="53"/>
      <c r="C212" s="53"/>
      <c r="D212" s="53"/>
      <c r="E212" s="94"/>
      <c r="F212" s="9">
        <v>160000</v>
      </c>
      <c r="G212" s="9">
        <v>160000</v>
      </c>
      <c r="H212" s="94">
        <f t="shared" si="14"/>
        <v>1</v>
      </c>
      <c r="I212" s="22"/>
      <c r="J212" s="104"/>
    </row>
    <row r="213" spans="1:10" ht="76.5">
      <c r="A213" s="12" t="s">
        <v>55</v>
      </c>
      <c r="B213" s="53"/>
      <c r="C213" s="53"/>
      <c r="D213" s="53"/>
      <c r="E213" s="94"/>
      <c r="F213" s="9">
        <v>191000</v>
      </c>
      <c r="G213" s="9">
        <v>191000</v>
      </c>
      <c r="H213" s="94">
        <f t="shared" si="14"/>
        <v>1</v>
      </c>
      <c r="I213" s="22"/>
      <c r="J213" s="45"/>
    </row>
    <row r="214" spans="1:10" ht="63.75">
      <c r="A214" s="12" t="s">
        <v>56</v>
      </c>
      <c r="B214" s="38"/>
      <c r="C214" s="38"/>
      <c r="D214" s="53"/>
      <c r="E214" s="94"/>
      <c r="F214" s="9">
        <v>410845</v>
      </c>
      <c r="G214" s="9">
        <v>410845</v>
      </c>
      <c r="H214" s="94">
        <f t="shared" si="14"/>
        <v>1</v>
      </c>
      <c r="I214" s="22"/>
      <c r="J214" s="104"/>
    </row>
    <row r="215" spans="1:10" ht="81" customHeight="1">
      <c r="A215" s="12" t="s">
        <v>237</v>
      </c>
      <c r="B215" s="53"/>
      <c r="C215" s="53"/>
      <c r="D215" s="53"/>
      <c r="E215" s="94"/>
      <c r="F215" s="9">
        <v>1558025</v>
      </c>
      <c r="G215" s="10">
        <v>1533733.39</v>
      </c>
      <c r="H215" s="94">
        <f t="shared" si="14"/>
        <v>0.984408716163091</v>
      </c>
      <c r="I215" s="22"/>
      <c r="J215" s="45" t="s">
        <v>313</v>
      </c>
    </row>
    <row r="216" spans="1:10" ht="51">
      <c r="A216" s="163" t="s">
        <v>57</v>
      </c>
      <c r="B216" s="53"/>
      <c r="C216" s="53"/>
      <c r="D216" s="53"/>
      <c r="E216" s="94"/>
      <c r="F216" s="9">
        <v>106000</v>
      </c>
      <c r="G216" s="9">
        <v>106000</v>
      </c>
      <c r="H216" s="94">
        <f t="shared" si="14"/>
        <v>1</v>
      </c>
      <c r="I216" s="22"/>
      <c r="J216" s="45"/>
    </row>
    <row r="217" spans="1:10" ht="187.5" customHeight="1">
      <c r="A217" s="167" t="s">
        <v>58</v>
      </c>
      <c r="B217" s="158"/>
      <c r="C217" s="158"/>
      <c r="D217" s="158"/>
      <c r="E217" s="157"/>
      <c r="F217" s="57">
        <v>9191828</v>
      </c>
      <c r="G217" s="10">
        <v>9039054.04</v>
      </c>
      <c r="H217" s="157">
        <f t="shared" si="14"/>
        <v>0.9833793713285321</v>
      </c>
      <c r="I217" s="166"/>
      <c r="J217" s="45" t="s">
        <v>314</v>
      </c>
    </row>
    <row r="218" spans="1:10" ht="50.25" customHeight="1">
      <c r="A218" s="164" t="s">
        <v>343</v>
      </c>
      <c r="B218" s="53"/>
      <c r="C218" s="53"/>
      <c r="D218" s="53"/>
      <c r="E218" s="94"/>
      <c r="F218" s="9">
        <v>900000</v>
      </c>
      <c r="G218" s="10">
        <v>899680.58</v>
      </c>
      <c r="H218" s="94">
        <f t="shared" si="14"/>
        <v>0.9996450888888888</v>
      </c>
      <c r="I218" s="22"/>
      <c r="J218" s="45"/>
    </row>
    <row r="219" spans="1:10" ht="87.75" customHeight="1">
      <c r="A219" s="12" t="s">
        <v>59</v>
      </c>
      <c r="B219" s="53"/>
      <c r="C219" s="53"/>
      <c r="D219" s="53"/>
      <c r="E219" s="94"/>
      <c r="F219" s="9">
        <v>175848</v>
      </c>
      <c r="G219" s="9">
        <v>175848</v>
      </c>
      <c r="H219" s="94">
        <f t="shared" si="14"/>
        <v>1</v>
      </c>
      <c r="I219" s="22"/>
      <c r="J219" s="54"/>
    </row>
    <row r="220" spans="1:10" ht="63.75">
      <c r="A220" s="12" t="s">
        <v>60</v>
      </c>
      <c r="B220" s="38"/>
      <c r="C220" s="38"/>
      <c r="D220" s="53"/>
      <c r="E220" s="94"/>
      <c r="F220" s="9">
        <v>542025</v>
      </c>
      <c r="G220" s="10">
        <v>542023.86</v>
      </c>
      <c r="H220" s="94">
        <f t="shared" si="14"/>
        <v>0.999997896775979</v>
      </c>
      <c r="I220" s="22"/>
      <c r="J220" s="27"/>
    </row>
    <row r="221" spans="1:10" ht="117" customHeight="1">
      <c r="A221" s="12" t="s">
        <v>61</v>
      </c>
      <c r="B221" s="53"/>
      <c r="C221" s="53"/>
      <c r="D221" s="53"/>
      <c r="E221" s="94"/>
      <c r="F221" s="9">
        <v>284000</v>
      </c>
      <c r="G221" s="10">
        <v>162073.86</v>
      </c>
      <c r="H221" s="94">
        <f t="shared" si="14"/>
        <v>0.5706826056338028</v>
      </c>
      <c r="I221" s="22"/>
      <c r="J221" s="45" t="s">
        <v>315</v>
      </c>
    </row>
    <row r="222" spans="1:10" ht="25.5">
      <c r="A222" s="12" t="s">
        <v>62</v>
      </c>
      <c r="B222" s="38"/>
      <c r="C222" s="38"/>
      <c r="D222" s="53"/>
      <c r="E222" s="94"/>
      <c r="F222" s="9">
        <v>98000</v>
      </c>
      <c r="G222" s="9">
        <v>98000</v>
      </c>
      <c r="H222" s="94">
        <f t="shared" si="14"/>
        <v>1</v>
      </c>
      <c r="I222" s="22"/>
      <c r="J222" s="54"/>
    </row>
    <row r="223" spans="1:10" ht="38.25">
      <c r="A223" s="163" t="s">
        <v>63</v>
      </c>
      <c r="B223" s="53"/>
      <c r="C223" s="53"/>
      <c r="D223" s="53"/>
      <c r="E223" s="94"/>
      <c r="F223" s="9">
        <v>100000</v>
      </c>
      <c r="G223" s="9">
        <v>100000</v>
      </c>
      <c r="H223" s="94">
        <f t="shared" si="14"/>
        <v>1</v>
      </c>
      <c r="I223" s="22"/>
      <c r="J223" s="54"/>
    </row>
    <row r="224" spans="1:10" ht="247.5" customHeight="1">
      <c r="A224" s="167" t="s">
        <v>64</v>
      </c>
      <c r="B224" s="161"/>
      <c r="C224" s="161"/>
      <c r="D224" s="158"/>
      <c r="E224" s="157"/>
      <c r="F224" s="57">
        <v>1389532</v>
      </c>
      <c r="G224" s="10">
        <v>1321998.21</v>
      </c>
      <c r="H224" s="157">
        <f t="shared" si="14"/>
        <v>0.9513981757886828</v>
      </c>
      <c r="I224" s="166"/>
      <c r="J224" s="45" t="s">
        <v>316</v>
      </c>
    </row>
    <row r="225" spans="1:10" ht="117" customHeight="1">
      <c r="A225" s="167" t="s">
        <v>65</v>
      </c>
      <c r="B225" s="161"/>
      <c r="C225" s="161"/>
      <c r="D225" s="158"/>
      <c r="E225" s="157"/>
      <c r="F225" s="57">
        <v>2304283</v>
      </c>
      <c r="G225" s="10">
        <v>2279943.22</v>
      </c>
      <c r="H225" s="157">
        <f t="shared" si="14"/>
        <v>0.9894371568075624</v>
      </c>
      <c r="I225" s="166"/>
      <c r="J225" s="45" t="s">
        <v>317</v>
      </c>
    </row>
    <row r="226" spans="1:10" ht="38.25">
      <c r="A226" s="164" t="s">
        <v>352</v>
      </c>
      <c r="B226" s="53"/>
      <c r="C226" s="53"/>
      <c r="D226" s="53"/>
      <c r="E226" s="94"/>
      <c r="F226" s="9">
        <v>982926</v>
      </c>
      <c r="G226" s="9">
        <v>982926</v>
      </c>
      <c r="H226" s="94">
        <f t="shared" si="14"/>
        <v>1</v>
      </c>
      <c r="I226" s="22"/>
      <c r="J226" s="105"/>
    </row>
    <row r="227" spans="1:10" ht="51" customHeight="1">
      <c r="A227" s="164" t="s">
        <v>66</v>
      </c>
      <c r="B227" s="53"/>
      <c r="C227" s="53"/>
      <c r="D227" s="53"/>
      <c r="E227" s="94"/>
      <c r="F227" s="9">
        <v>7900</v>
      </c>
      <c r="G227" s="9">
        <v>7900</v>
      </c>
      <c r="H227" s="94">
        <f t="shared" si="14"/>
        <v>1</v>
      </c>
      <c r="I227" s="22"/>
      <c r="J227" s="104"/>
    </row>
    <row r="228" spans="1:10" ht="25.5">
      <c r="A228" s="165" t="s">
        <v>67</v>
      </c>
      <c r="B228" s="38"/>
      <c r="C228" s="38"/>
      <c r="D228" s="53"/>
      <c r="E228" s="94"/>
      <c r="F228" s="9">
        <v>25600</v>
      </c>
      <c r="G228" s="9">
        <v>25600</v>
      </c>
      <c r="H228" s="94">
        <f t="shared" si="14"/>
        <v>1</v>
      </c>
      <c r="I228" s="22"/>
      <c r="J228" s="104"/>
    </row>
    <row r="229" spans="1:10" ht="164.25" customHeight="1">
      <c r="A229" s="167" t="s">
        <v>73</v>
      </c>
      <c r="B229" s="161"/>
      <c r="C229" s="161"/>
      <c r="D229" s="158"/>
      <c r="E229" s="157"/>
      <c r="F229" s="57">
        <v>1023898</v>
      </c>
      <c r="G229" s="10">
        <v>934677.58</v>
      </c>
      <c r="H229" s="157">
        <f t="shared" si="14"/>
        <v>0.912862003832413</v>
      </c>
      <c r="I229" s="166"/>
      <c r="J229" s="45" t="s">
        <v>318</v>
      </c>
    </row>
    <row r="230" spans="1:10" ht="70.5" customHeight="1">
      <c r="A230" s="167" t="s">
        <v>68</v>
      </c>
      <c r="B230" s="38"/>
      <c r="C230" s="38"/>
      <c r="D230" s="53"/>
      <c r="E230" s="94"/>
      <c r="F230" s="57">
        <v>158600</v>
      </c>
      <c r="G230" s="57">
        <v>158600</v>
      </c>
      <c r="H230" s="94">
        <f t="shared" si="14"/>
        <v>1</v>
      </c>
      <c r="I230" s="22"/>
      <c r="J230" s="45"/>
    </row>
    <row r="231" spans="1:10" ht="91.5" customHeight="1">
      <c r="A231" s="167" t="s">
        <v>69</v>
      </c>
      <c r="B231" s="53"/>
      <c r="C231" s="53"/>
      <c r="D231" s="53"/>
      <c r="E231" s="94"/>
      <c r="F231" s="57">
        <v>30000</v>
      </c>
      <c r="G231" s="57">
        <v>30000</v>
      </c>
      <c r="H231" s="94">
        <f t="shared" si="14"/>
        <v>1</v>
      </c>
      <c r="I231" s="22"/>
      <c r="J231" s="45"/>
    </row>
    <row r="232" spans="1:10" ht="69.75" customHeight="1">
      <c r="A232" s="167" t="s">
        <v>334</v>
      </c>
      <c r="B232" s="38"/>
      <c r="C232" s="38"/>
      <c r="D232" s="53"/>
      <c r="E232" s="94"/>
      <c r="F232" s="57">
        <v>944019</v>
      </c>
      <c r="G232" s="57">
        <v>944019</v>
      </c>
      <c r="H232" s="94">
        <f t="shared" si="14"/>
        <v>1</v>
      </c>
      <c r="I232" s="22"/>
      <c r="J232" s="45"/>
    </row>
    <row r="233" spans="1:10" ht="114.75" customHeight="1">
      <c r="A233" s="167" t="s">
        <v>263</v>
      </c>
      <c r="B233" s="38"/>
      <c r="C233" s="38"/>
      <c r="D233" s="53"/>
      <c r="E233" s="94"/>
      <c r="F233" s="57">
        <v>678064</v>
      </c>
      <c r="G233" s="57">
        <v>678064</v>
      </c>
      <c r="H233" s="94">
        <f t="shared" si="14"/>
        <v>1</v>
      </c>
      <c r="I233" s="22"/>
      <c r="J233" s="45"/>
    </row>
    <row r="234" spans="1:10" ht="51">
      <c r="A234" s="6" t="s">
        <v>70</v>
      </c>
      <c r="B234" s="38"/>
      <c r="C234" s="38"/>
      <c r="D234" s="53"/>
      <c r="E234" s="94"/>
      <c r="F234" s="57">
        <v>251000</v>
      </c>
      <c r="G234" s="57">
        <v>251000</v>
      </c>
      <c r="H234" s="94">
        <f t="shared" si="14"/>
        <v>1</v>
      </c>
      <c r="I234" s="22"/>
      <c r="J234" s="104"/>
    </row>
    <row r="235" spans="1:10" ht="72" customHeight="1">
      <c r="A235" s="6" t="s">
        <v>71</v>
      </c>
      <c r="B235" s="53"/>
      <c r="C235" s="53"/>
      <c r="D235" s="53"/>
      <c r="E235" s="94"/>
      <c r="F235" s="57">
        <v>1460258</v>
      </c>
      <c r="G235" s="10">
        <v>1363658.5</v>
      </c>
      <c r="H235" s="94">
        <f t="shared" si="14"/>
        <v>0.9338476488401365</v>
      </c>
      <c r="I235" s="22"/>
      <c r="J235" s="45" t="s">
        <v>319</v>
      </c>
    </row>
    <row r="236" spans="1:10" ht="51">
      <c r="A236" s="6" t="s">
        <v>72</v>
      </c>
      <c r="B236" s="38"/>
      <c r="C236" s="38"/>
      <c r="D236" s="53"/>
      <c r="E236" s="94"/>
      <c r="F236" s="57">
        <v>179750</v>
      </c>
      <c r="G236" s="57">
        <v>179750</v>
      </c>
      <c r="H236" s="94">
        <f t="shared" si="14"/>
        <v>1</v>
      </c>
      <c r="I236" s="22"/>
      <c r="J236" s="54"/>
    </row>
    <row r="237" spans="1:10" ht="12.75">
      <c r="A237" s="64" t="s">
        <v>232</v>
      </c>
      <c r="B237" s="9"/>
      <c r="C237" s="9"/>
      <c r="D237" s="53"/>
      <c r="E237" s="94"/>
      <c r="F237" s="9"/>
      <c r="G237" s="10"/>
      <c r="H237" s="9"/>
      <c r="I237" s="9"/>
      <c r="J237" s="104"/>
    </row>
    <row r="238" spans="1:10" ht="89.25">
      <c r="A238" s="6" t="s">
        <v>168</v>
      </c>
      <c r="B238" s="9"/>
      <c r="C238" s="9"/>
      <c r="D238" s="53"/>
      <c r="E238" s="94"/>
      <c r="F238" s="9">
        <v>37400</v>
      </c>
      <c r="G238" s="9">
        <v>37400</v>
      </c>
      <c r="H238" s="94">
        <f aca="true" t="shared" si="15" ref="H238:H265">G238/F238</f>
        <v>1</v>
      </c>
      <c r="I238" s="9"/>
      <c r="J238" s="104"/>
    </row>
    <row r="239" spans="1:10" ht="12.75">
      <c r="A239" s="64" t="s">
        <v>204</v>
      </c>
      <c r="B239" s="9"/>
      <c r="C239" s="9"/>
      <c r="D239" s="9"/>
      <c r="E239" s="17"/>
      <c r="F239" s="9"/>
      <c r="G239" s="84"/>
      <c r="H239" s="94"/>
      <c r="I239" s="9"/>
      <c r="J239" s="55"/>
    </row>
    <row r="240" spans="1:10" ht="89.25">
      <c r="A240" s="6" t="s">
        <v>168</v>
      </c>
      <c r="B240" s="9"/>
      <c r="C240" s="9"/>
      <c r="D240" s="9"/>
      <c r="E240" s="94"/>
      <c r="F240" s="9">
        <v>110500</v>
      </c>
      <c r="G240" s="9">
        <v>110500</v>
      </c>
      <c r="H240" s="94">
        <f t="shared" si="15"/>
        <v>1</v>
      </c>
      <c r="I240" s="9"/>
      <c r="J240" s="55"/>
    </row>
    <row r="241" spans="1:10" ht="51">
      <c r="A241" s="6" t="s">
        <v>74</v>
      </c>
      <c r="B241" s="9"/>
      <c r="C241" s="9"/>
      <c r="D241" s="9"/>
      <c r="E241" s="17"/>
      <c r="F241" s="9">
        <v>257500</v>
      </c>
      <c r="G241" s="128">
        <v>256875</v>
      </c>
      <c r="H241" s="94">
        <f t="shared" si="15"/>
        <v>0.9975728155339806</v>
      </c>
      <c r="I241" s="9"/>
      <c r="J241" s="6" t="s">
        <v>111</v>
      </c>
    </row>
    <row r="242" spans="1:10" ht="12.75">
      <c r="A242" s="20" t="s">
        <v>320</v>
      </c>
      <c r="B242" s="9"/>
      <c r="C242" s="9"/>
      <c r="D242" s="9"/>
      <c r="E242" s="17"/>
      <c r="F242" s="9"/>
      <c r="G242" s="128"/>
      <c r="H242" s="94"/>
      <c r="I242" s="9"/>
      <c r="J242" s="55"/>
    </row>
    <row r="243" spans="1:10" ht="89.25">
      <c r="A243" s="6" t="s">
        <v>168</v>
      </c>
      <c r="B243" s="9"/>
      <c r="C243" s="9"/>
      <c r="D243" s="9"/>
      <c r="E243" s="17"/>
      <c r="F243" s="9">
        <v>4300</v>
      </c>
      <c r="G243" s="9">
        <v>4300</v>
      </c>
      <c r="H243" s="94">
        <f t="shared" si="15"/>
        <v>1</v>
      </c>
      <c r="I243" s="9"/>
      <c r="J243" s="55"/>
    </row>
    <row r="244" spans="1:10" ht="12.75">
      <c r="A244" s="162" t="s">
        <v>360</v>
      </c>
      <c r="B244" s="9"/>
      <c r="C244" s="9"/>
      <c r="D244" s="9"/>
      <c r="E244" s="17"/>
      <c r="F244" s="9"/>
      <c r="G244" s="128"/>
      <c r="H244" s="94"/>
      <c r="I244" s="9"/>
      <c r="J244" s="55"/>
    </row>
    <row r="245" spans="1:10" ht="38.25">
      <c r="A245" s="124" t="s">
        <v>352</v>
      </c>
      <c r="B245" s="9"/>
      <c r="C245" s="9"/>
      <c r="D245" s="9"/>
      <c r="E245" s="17"/>
      <c r="F245" s="44">
        <v>1007302.08</v>
      </c>
      <c r="G245" s="44">
        <v>1007302.08</v>
      </c>
      <c r="H245" s="94"/>
      <c r="I245" s="9"/>
      <c r="J245" s="55"/>
    </row>
    <row r="246" spans="1:10" ht="51">
      <c r="A246" s="138" t="s">
        <v>275</v>
      </c>
      <c r="B246" s="199">
        <v>0.0488</v>
      </c>
      <c r="C246" s="199">
        <v>0.0488</v>
      </c>
      <c r="D246" s="199">
        <f>C246-B246</f>
        <v>0</v>
      </c>
      <c r="E246" s="200">
        <f>C246/B246</f>
        <v>1</v>
      </c>
      <c r="F246" s="44"/>
      <c r="G246" s="44"/>
      <c r="H246" s="94"/>
      <c r="I246" s="9"/>
      <c r="J246" s="55"/>
    </row>
    <row r="247" spans="1:10" ht="38.25">
      <c r="A247" s="138" t="s">
        <v>276</v>
      </c>
      <c r="B247" s="199">
        <v>2</v>
      </c>
      <c r="C247" s="199">
        <v>2</v>
      </c>
      <c r="D247" s="199">
        <f>C247-B247</f>
        <v>0</v>
      </c>
      <c r="E247" s="200">
        <f>C247/B247</f>
        <v>1</v>
      </c>
      <c r="F247" s="44"/>
      <c r="G247" s="44"/>
      <c r="H247" s="94"/>
      <c r="I247" s="9"/>
      <c r="J247" s="55"/>
    </row>
    <row r="248" spans="1:10" ht="12.75">
      <c r="A248" s="168" t="s">
        <v>206</v>
      </c>
      <c r="B248" s="9"/>
      <c r="C248" s="9"/>
      <c r="D248" s="9"/>
      <c r="E248" s="8"/>
      <c r="F248" s="9"/>
      <c r="G248" s="84"/>
      <c r="H248" s="94"/>
      <c r="I248" s="66"/>
      <c r="J248" s="55"/>
    </row>
    <row r="249" spans="1:10" ht="25.5">
      <c r="A249" s="25" t="s">
        <v>75</v>
      </c>
      <c r="B249" s="58"/>
      <c r="C249" s="51"/>
      <c r="D249" s="53"/>
      <c r="E249" s="94"/>
      <c r="F249" s="9"/>
      <c r="G249" s="21"/>
      <c r="H249" s="94"/>
      <c r="I249" s="66"/>
      <c r="J249" s="55"/>
    </row>
    <row r="250" spans="1:10" ht="82.5" customHeight="1">
      <c r="A250" s="25" t="s">
        <v>76</v>
      </c>
      <c r="B250" s="51"/>
      <c r="C250" s="51"/>
      <c r="D250" s="53"/>
      <c r="E250" s="94"/>
      <c r="F250" s="44">
        <v>214415.3</v>
      </c>
      <c r="G250" s="44">
        <v>177830.4</v>
      </c>
      <c r="H250" s="94">
        <f t="shared" si="15"/>
        <v>0.8293736501079914</v>
      </c>
      <c r="I250" s="66"/>
      <c r="J250" s="32" t="s">
        <v>8</v>
      </c>
    </row>
    <row r="251" spans="1:10" ht="76.5">
      <c r="A251" s="25" t="s">
        <v>77</v>
      </c>
      <c r="B251" s="58"/>
      <c r="C251" s="51"/>
      <c r="D251" s="53"/>
      <c r="E251" s="94"/>
      <c r="F251" s="44">
        <v>24081.2</v>
      </c>
      <c r="G251" s="44">
        <v>24081.2</v>
      </c>
      <c r="H251" s="94">
        <f t="shared" si="15"/>
        <v>1</v>
      </c>
      <c r="I251" s="66"/>
      <c r="J251" s="55"/>
    </row>
    <row r="252" spans="1:10" ht="83.25" customHeight="1">
      <c r="A252" s="25" t="s">
        <v>78</v>
      </c>
      <c r="B252" s="51"/>
      <c r="C252" s="51"/>
      <c r="D252" s="53"/>
      <c r="E252" s="94"/>
      <c r="F252" s="44">
        <v>1453649.6</v>
      </c>
      <c r="G252" s="44">
        <v>1252959.7</v>
      </c>
      <c r="H252" s="94">
        <f t="shared" si="15"/>
        <v>0.8619406630043442</v>
      </c>
      <c r="I252" s="66"/>
      <c r="J252" s="32" t="s">
        <v>147</v>
      </c>
    </row>
    <row r="253" spans="1:10" ht="76.5">
      <c r="A253" s="25" t="s">
        <v>79</v>
      </c>
      <c r="B253" s="51"/>
      <c r="C253" s="51"/>
      <c r="D253" s="53"/>
      <c r="E253" s="94"/>
      <c r="F253" s="44">
        <v>176831.6</v>
      </c>
      <c r="G253" s="44">
        <v>176831.6</v>
      </c>
      <c r="H253" s="94">
        <f t="shared" si="15"/>
        <v>1</v>
      </c>
      <c r="I253" s="66"/>
      <c r="J253" s="55"/>
    </row>
    <row r="254" spans="1:10" ht="83.25" customHeight="1">
      <c r="A254" s="25" t="s">
        <v>80</v>
      </c>
      <c r="B254" s="51"/>
      <c r="C254" s="51"/>
      <c r="D254" s="53"/>
      <c r="E254" s="94"/>
      <c r="F254" s="44">
        <v>31700</v>
      </c>
      <c r="G254" s="44">
        <v>23500</v>
      </c>
      <c r="H254" s="94">
        <f t="shared" si="15"/>
        <v>0.7413249211356467</v>
      </c>
      <c r="I254" s="66"/>
      <c r="J254" s="32" t="s">
        <v>148</v>
      </c>
    </row>
    <row r="255" spans="1:10" ht="51">
      <c r="A255" s="25" t="s">
        <v>81</v>
      </c>
      <c r="B255" s="51"/>
      <c r="C255" s="51"/>
      <c r="D255" s="53"/>
      <c r="E255" s="94"/>
      <c r="F255" s="44">
        <v>2400</v>
      </c>
      <c r="G255" s="44">
        <v>2400</v>
      </c>
      <c r="H255" s="94">
        <f t="shared" si="15"/>
        <v>1</v>
      </c>
      <c r="I255" s="66"/>
      <c r="J255" s="55"/>
    </row>
    <row r="256" spans="1:10" ht="38.25">
      <c r="A256" s="25" t="s">
        <v>82</v>
      </c>
      <c r="B256" s="51"/>
      <c r="C256" s="51"/>
      <c r="D256" s="53"/>
      <c r="E256" s="94"/>
      <c r="F256" s="44">
        <v>27918</v>
      </c>
      <c r="G256" s="44">
        <v>27917.4</v>
      </c>
      <c r="H256" s="94">
        <f t="shared" si="15"/>
        <v>0.9999785084891468</v>
      </c>
      <c r="I256" s="66"/>
      <c r="J256" s="55"/>
    </row>
    <row r="257" spans="1:10" ht="51">
      <c r="A257" s="25" t="s">
        <v>9</v>
      </c>
      <c r="B257" s="51"/>
      <c r="C257" s="51"/>
      <c r="D257" s="53"/>
      <c r="E257" s="94"/>
      <c r="F257" s="44"/>
      <c r="G257" s="21"/>
      <c r="H257" s="94"/>
      <c r="I257" s="66"/>
      <c r="J257" s="55"/>
    </row>
    <row r="258" spans="1:10" ht="60">
      <c r="A258" s="25" t="s">
        <v>10</v>
      </c>
      <c r="B258" s="51"/>
      <c r="C258" s="51"/>
      <c r="D258" s="53"/>
      <c r="E258" s="94"/>
      <c r="F258" s="44">
        <v>49554.24</v>
      </c>
      <c r="G258" s="44">
        <v>45197.11</v>
      </c>
      <c r="H258" s="94">
        <f t="shared" si="15"/>
        <v>0.9120735178261236</v>
      </c>
      <c r="I258" s="66"/>
      <c r="J258" s="27" t="s">
        <v>149</v>
      </c>
    </row>
    <row r="259" spans="1:10" ht="63.75">
      <c r="A259" s="25" t="s">
        <v>11</v>
      </c>
      <c r="B259" s="51"/>
      <c r="C259" s="51"/>
      <c r="D259" s="53"/>
      <c r="E259" s="94"/>
      <c r="F259" s="44">
        <v>3901.91</v>
      </c>
      <c r="G259" s="44">
        <v>3901.91</v>
      </c>
      <c r="H259" s="94">
        <f t="shared" si="15"/>
        <v>1</v>
      </c>
      <c r="I259" s="66"/>
      <c r="J259" s="55"/>
    </row>
    <row r="260" spans="1:10" ht="67.5">
      <c r="A260" s="25" t="s">
        <v>245</v>
      </c>
      <c r="B260" s="51"/>
      <c r="C260" s="51"/>
      <c r="D260" s="53"/>
      <c r="E260" s="94"/>
      <c r="F260" s="44">
        <v>4785338</v>
      </c>
      <c r="G260" s="44">
        <v>3889907.25</v>
      </c>
      <c r="H260" s="94">
        <f t="shared" si="15"/>
        <v>0.8128803545329505</v>
      </c>
      <c r="I260" s="66"/>
      <c r="J260" s="137" t="s">
        <v>150</v>
      </c>
    </row>
    <row r="261" spans="1:10" ht="89.25">
      <c r="A261" s="25" t="s">
        <v>246</v>
      </c>
      <c r="B261" s="51"/>
      <c r="C261" s="51"/>
      <c r="D261" s="53"/>
      <c r="E261" s="94"/>
      <c r="F261" s="44">
        <v>366624.84</v>
      </c>
      <c r="G261" s="44">
        <v>366624.84</v>
      </c>
      <c r="H261" s="94">
        <f t="shared" si="15"/>
        <v>1</v>
      </c>
      <c r="I261" s="66"/>
      <c r="J261" s="55"/>
    </row>
    <row r="262" spans="1:10" ht="84">
      <c r="A262" s="25" t="s">
        <v>247</v>
      </c>
      <c r="B262" s="51"/>
      <c r="C262" s="51"/>
      <c r="D262" s="53"/>
      <c r="E262" s="94"/>
      <c r="F262" s="44">
        <v>771914</v>
      </c>
      <c r="G262" s="44">
        <v>708553.72</v>
      </c>
      <c r="H262" s="94">
        <f t="shared" si="15"/>
        <v>0.9179179545907964</v>
      </c>
      <c r="I262" s="66"/>
      <c r="J262" s="27" t="s">
        <v>151</v>
      </c>
    </row>
    <row r="263" spans="1:10" ht="89.25">
      <c r="A263" s="25" t="s">
        <v>248</v>
      </c>
      <c r="B263" s="51"/>
      <c r="C263" s="51"/>
      <c r="D263" s="53"/>
      <c r="E263" s="94"/>
      <c r="F263" s="44">
        <v>32763.51</v>
      </c>
      <c r="G263" s="44">
        <v>32763.51</v>
      </c>
      <c r="H263" s="94">
        <f t="shared" si="15"/>
        <v>1</v>
      </c>
      <c r="I263" s="66"/>
      <c r="J263" s="55"/>
    </row>
    <row r="264" spans="1:10" ht="12.75">
      <c r="A264" s="131" t="s">
        <v>254</v>
      </c>
      <c r="B264" s="33"/>
      <c r="C264" s="33"/>
      <c r="D264" s="61"/>
      <c r="E264" s="87"/>
      <c r="F264" s="44"/>
      <c r="G264" s="44"/>
      <c r="H264" s="94"/>
      <c r="I264" s="66"/>
      <c r="J264" s="55"/>
    </row>
    <row r="265" spans="1:10" ht="38.25">
      <c r="A265" s="59" t="s">
        <v>39</v>
      </c>
      <c r="B265" s="51"/>
      <c r="C265" s="51"/>
      <c r="D265" s="51"/>
      <c r="E265" s="94"/>
      <c r="F265" s="9">
        <v>270000</v>
      </c>
      <c r="G265" s="21">
        <v>0</v>
      </c>
      <c r="H265" s="94">
        <f t="shared" si="15"/>
        <v>0</v>
      </c>
      <c r="I265" s="66"/>
      <c r="J265" s="65"/>
    </row>
    <row r="266" spans="1:10" ht="12.75">
      <c r="A266" s="169"/>
      <c r="B266" s="51"/>
      <c r="C266" s="51"/>
      <c r="D266" s="51"/>
      <c r="E266" s="94"/>
      <c r="F266" s="9"/>
      <c r="G266" s="21"/>
      <c r="H266" s="94"/>
      <c r="I266" s="66"/>
      <c r="J266" s="65"/>
    </row>
    <row r="267" spans="1:10" ht="89.25">
      <c r="A267" s="110" t="s">
        <v>114</v>
      </c>
      <c r="B267" s="51">
        <v>53</v>
      </c>
      <c r="C267" s="95">
        <v>56.9</v>
      </c>
      <c r="D267" s="159">
        <f>C267-B267</f>
        <v>3.8999999999999986</v>
      </c>
      <c r="E267" s="94">
        <f>C267/B267</f>
        <v>1.0735849056603772</v>
      </c>
      <c r="F267" s="39"/>
      <c r="G267" s="39"/>
      <c r="H267" s="94"/>
      <c r="I267" s="9"/>
      <c r="J267" s="104"/>
    </row>
    <row r="268" spans="1:10" ht="76.5">
      <c r="A268" s="6" t="s">
        <v>113</v>
      </c>
      <c r="B268" s="53">
        <v>54.5</v>
      </c>
      <c r="C268" s="95">
        <v>88.9</v>
      </c>
      <c r="D268" s="159">
        <f aca="true" t="shared" si="16" ref="D268:D277">C268-B268</f>
        <v>34.400000000000006</v>
      </c>
      <c r="E268" s="94">
        <f>C268/B268</f>
        <v>1.6311926605504588</v>
      </c>
      <c r="F268" s="39"/>
      <c r="G268" s="39"/>
      <c r="H268" s="94"/>
      <c r="I268" s="9"/>
      <c r="J268" s="104"/>
    </row>
    <row r="269" spans="1:10" ht="89.25">
      <c r="A269" s="6" t="s">
        <v>112</v>
      </c>
      <c r="B269" s="53">
        <v>20</v>
      </c>
      <c r="C269" s="95">
        <v>38.9</v>
      </c>
      <c r="D269" s="159">
        <f t="shared" si="16"/>
        <v>18.9</v>
      </c>
      <c r="E269" s="94">
        <f aca="true" t="shared" si="17" ref="E269:E275">C269/B269</f>
        <v>1.9449999999999998</v>
      </c>
      <c r="F269" s="39"/>
      <c r="G269" s="39"/>
      <c r="H269" s="94"/>
      <c r="I269" s="9"/>
      <c r="J269" s="104"/>
    </row>
    <row r="270" spans="1:10" ht="89.25">
      <c r="A270" s="6" t="s">
        <v>115</v>
      </c>
      <c r="B270" s="53">
        <v>14</v>
      </c>
      <c r="C270" s="159">
        <v>39</v>
      </c>
      <c r="D270" s="159">
        <f t="shared" si="16"/>
        <v>25</v>
      </c>
      <c r="E270" s="94">
        <f t="shared" si="17"/>
        <v>2.7857142857142856</v>
      </c>
      <c r="F270" s="39"/>
      <c r="G270" s="39"/>
      <c r="H270" s="94"/>
      <c r="I270" s="9"/>
      <c r="J270" s="104"/>
    </row>
    <row r="271" spans="1:10" ht="51">
      <c r="A271" s="6" t="s">
        <v>116</v>
      </c>
      <c r="B271" s="53">
        <v>3251.59</v>
      </c>
      <c r="C271" s="53">
        <v>3251.59</v>
      </c>
      <c r="D271" s="159">
        <f t="shared" si="16"/>
        <v>0</v>
      </c>
      <c r="E271" s="94">
        <f t="shared" si="17"/>
        <v>1</v>
      </c>
      <c r="F271" s="39"/>
      <c r="G271" s="39"/>
      <c r="H271" s="94"/>
      <c r="I271" s="9"/>
      <c r="J271" s="104"/>
    </row>
    <row r="272" spans="1:10" ht="63.75" customHeight="1">
      <c r="A272" s="6" t="s">
        <v>117</v>
      </c>
      <c r="B272" s="53">
        <v>2095.2</v>
      </c>
      <c r="C272" s="53">
        <v>2095.2</v>
      </c>
      <c r="D272" s="159">
        <f t="shared" si="16"/>
        <v>0</v>
      </c>
      <c r="E272" s="94">
        <f t="shared" si="17"/>
        <v>1</v>
      </c>
      <c r="F272" s="39"/>
      <c r="G272" s="39"/>
      <c r="H272" s="94"/>
      <c r="I272" s="9"/>
      <c r="J272" s="104"/>
    </row>
    <row r="273" spans="1:10" ht="38.25">
      <c r="A273" s="6" t="s">
        <v>118</v>
      </c>
      <c r="B273" s="53">
        <v>405</v>
      </c>
      <c r="C273" s="53">
        <v>405</v>
      </c>
      <c r="D273" s="159">
        <f t="shared" si="16"/>
        <v>0</v>
      </c>
      <c r="E273" s="94">
        <f t="shared" si="17"/>
        <v>1</v>
      </c>
      <c r="F273" s="39"/>
      <c r="G273" s="39"/>
      <c r="H273" s="94"/>
      <c r="I273" s="9"/>
      <c r="J273" s="104"/>
    </row>
    <row r="274" spans="1:10" ht="38.25">
      <c r="A274" s="6" t="s">
        <v>119</v>
      </c>
      <c r="B274" s="53">
        <v>21816</v>
      </c>
      <c r="C274" s="53">
        <v>20849</v>
      </c>
      <c r="D274" s="159">
        <f t="shared" si="16"/>
        <v>-967</v>
      </c>
      <c r="E274" s="94">
        <f t="shared" si="17"/>
        <v>0.9556747341400806</v>
      </c>
      <c r="F274" s="39"/>
      <c r="G274" s="39"/>
      <c r="H274" s="94"/>
      <c r="I274" s="9"/>
      <c r="J274" s="104"/>
    </row>
    <row r="275" spans="1:10" ht="25.5">
      <c r="A275" s="6" t="s">
        <v>120</v>
      </c>
      <c r="B275" s="53">
        <v>260</v>
      </c>
      <c r="C275" s="51">
        <v>255</v>
      </c>
      <c r="D275" s="159">
        <f t="shared" si="16"/>
        <v>-5</v>
      </c>
      <c r="E275" s="94">
        <f t="shared" si="17"/>
        <v>0.9807692307692307</v>
      </c>
      <c r="F275" s="39"/>
      <c r="G275" s="39"/>
      <c r="H275" s="94"/>
      <c r="I275" s="9"/>
      <c r="J275" s="104"/>
    </row>
    <row r="276" spans="1:10" ht="63.75">
      <c r="A276" s="6" t="s">
        <v>121</v>
      </c>
      <c r="B276" s="97">
        <v>71078.29</v>
      </c>
      <c r="C276" s="97">
        <v>71078.29</v>
      </c>
      <c r="D276" s="159">
        <f t="shared" si="16"/>
        <v>0</v>
      </c>
      <c r="E276" s="94">
        <f>C276/B276</f>
        <v>1</v>
      </c>
      <c r="F276" s="39"/>
      <c r="G276" s="39"/>
      <c r="H276" s="94"/>
      <c r="I276" s="9"/>
      <c r="J276" s="104"/>
    </row>
    <row r="277" spans="1:10" ht="63.75">
      <c r="A277" s="6" t="s">
        <v>122</v>
      </c>
      <c r="B277" s="51">
        <v>62</v>
      </c>
      <c r="C277" s="51">
        <v>62</v>
      </c>
      <c r="D277" s="159">
        <f t="shared" si="16"/>
        <v>0</v>
      </c>
      <c r="E277" s="94">
        <f>C277/B277</f>
        <v>1</v>
      </c>
      <c r="F277" s="39"/>
      <c r="G277" s="39"/>
      <c r="H277" s="9"/>
      <c r="I277" s="9"/>
      <c r="J277" s="104"/>
    </row>
    <row r="278" spans="1:10" ht="25.5">
      <c r="A278" s="12" t="s">
        <v>271</v>
      </c>
      <c r="B278" s="51"/>
      <c r="C278" s="51"/>
      <c r="D278" s="51"/>
      <c r="E278" s="17"/>
      <c r="F278" s="39">
        <f>F279/F383</f>
        <v>0.15744306207289988</v>
      </c>
      <c r="G278" s="39">
        <f>G279/G383</f>
        <v>0.1778074777836043</v>
      </c>
      <c r="H278" s="9"/>
      <c r="I278" s="9"/>
      <c r="J278" s="9"/>
    </row>
    <row r="279" spans="1:10" ht="12.75">
      <c r="A279" s="13" t="s">
        <v>103</v>
      </c>
      <c r="B279" s="14">
        <f>SUM(B210:B277)</f>
        <v>99111.62879999999</v>
      </c>
      <c r="C279" s="23">
        <f>SUM(C210:C277)</f>
        <v>98221.82879999999</v>
      </c>
      <c r="D279" s="23">
        <f>SUM(D210:D277)</f>
        <v>-889.8</v>
      </c>
      <c r="E279" s="50">
        <f>SUM(E210:E277)/13</f>
        <v>1.259379678218033</v>
      </c>
      <c r="F279" s="23">
        <f>SUM(F210:F277)</f>
        <v>33583305.28</v>
      </c>
      <c r="G279" s="23">
        <f>SUM(G210:G277)</f>
        <v>31517816.05999999</v>
      </c>
      <c r="H279" s="50">
        <f>G279/F279</f>
        <v>0.9384965475322026</v>
      </c>
      <c r="I279" s="50">
        <f>E279/H279</f>
        <v>1.3419118925153213</v>
      </c>
      <c r="J279" s="14"/>
    </row>
    <row r="280" spans="1:10" ht="18" customHeight="1">
      <c r="A280" s="221" t="s">
        <v>123</v>
      </c>
      <c r="B280" s="222"/>
      <c r="C280" s="222"/>
      <c r="D280" s="222"/>
      <c r="E280" s="222"/>
      <c r="F280" s="222"/>
      <c r="G280" s="222"/>
      <c r="H280" s="222"/>
      <c r="I280" s="222"/>
      <c r="J280" s="222"/>
    </row>
    <row r="281" spans="1:10" ht="12.75">
      <c r="A281" s="170" t="s">
        <v>254</v>
      </c>
      <c r="B281" s="143"/>
      <c r="C281" s="143"/>
      <c r="D281" s="143"/>
      <c r="E281" s="143"/>
      <c r="F281" s="143"/>
      <c r="G281" s="143"/>
      <c r="H281" s="143"/>
      <c r="I281" s="143"/>
      <c r="J281" s="143"/>
    </row>
    <row r="282" spans="1:10" ht="12.75">
      <c r="A282" s="176" t="s">
        <v>355</v>
      </c>
      <c r="B282" s="143"/>
      <c r="C282" s="143"/>
      <c r="D282" s="143"/>
      <c r="E282" s="143"/>
      <c r="F282" s="143"/>
      <c r="G282" s="143"/>
      <c r="H282" s="143"/>
      <c r="I282" s="143"/>
      <c r="J282" s="143"/>
    </row>
    <row r="283" spans="1:10" ht="51">
      <c r="A283" s="12" t="s">
        <v>124</v>
      </c>
      <c r="B283" s="38"/>
      <c r="C283" s="171"/>
      <c r="D283" s="171"/>
      <c r="E283" s="8"/>
      <c r="F283" s="44">
        <v>980467.72</v>
      </c>
      <c r="G283" s="44">
        <v>686021.87</v>
      </c>
      <c r="H283" s="94">
        <f aca="true" t="shared" si="18" ref="H283:H289">G283/F283</f>
        <v>0.6996883793379756</v>
      </c>
      <c r="I283" s="143"/>
      <c r="J283" s="96" t="s">
        <v>273</v>
      </c>
    </row>
    <row r="284" spans="1:10" ht="25.5">
      <c r="A284" s="12" t="s">
        <v>125</v>
      </c>
      <c r="B284" s="38"/>
      <c r="C284" s="38"/>
      <c r="D284" s="171"/>
      <c r="E284" s="8"/>
      <c r="F284" s="51">
        <v>200000</v>
      </c>
      <c r="G284" s="44">
        <v>192250.77</v>
      </c>
      <c r="H284" s="94">
        <f t="shared" si="18"/>
        <v>0.96125385</v>
      </c>
      <c r="I284" s="143"/>
      <c r="J284" s="96" t="s">
        <v>261</v>
      </c>
    </row>
    <row r="285" spans="1:10" ht="25.5">
      <c r="A285" s="12" t="s">
        <v>126</v>
      </c>
      <c r="B285" s="38"/>
      <c r="C285" s="38"/>
      <c r="D285" s="171"/>
      <c r="E285" s="8"/>
      <c r="F285" s="51">
        <v>150000</v>
      </c>
      <c r="G285" s="172">
        <v>0</v>
      </c>
      <c r="H285" s="94">
        <f t="shared" si="18"/>
        <v>0</v>
      </c>
      <c r="I285" s="143"/>
      <c r="J285" s="54" t="s">
        <v>285</v>
      </c>
    </row>
    <row r="286" spans="1:10" ht="36">
      <c r="A286" s="12" t="s">
        <v>127</v>
      </c>
      <c r="B286" s="38"/>
      <c r="C286" s="38"/>
      <c r="D286" s="171"/>
      <c r="E286" s="8"/>
      <c r="F286" s="51">
        <v>500000</v>
      </c>
      <c r="G286" s="44">
        <v>415973.87</v>
      </c>
      <c r="H286" s="94">
        <f t="shared" si="18"/>
        <v>0.8319477399999999</v>
      </c>
      <c r="I286" s="143"/>
      <c r="J286" s="96" t="s">
        <v>272</v>
      </c>
    </row>
    <row r="287" spans="1:10" ht="25.5">
      <c r="A287" s="12" t="s">
        <v>128</v>
      </c>
      <c r="B287" s="38"/>
      <c r="C287" s="38"/>
      <c r="D287" s="171"/>
      <c r="E287" s="8"/>
      <c r="F287" s="51">
        <v>545000</v>
      </c>
      <c r="G287" s="51">
        <v>545000</v>
      </c>
      <c r="H287" s="94">
        <f t="shared" si="18"/>
        <v>1</v>
      </c>
      <c r="I287" s="143"/>
      <c r="J287" s="65"/>
    </row>
    <row r="288" spans="1:10" ht="12.75">
      <c r="A288" s="12" t="s">
        <v>129</v>
      </c>
      <c r="B288" s="38"/>
      <c r="C288" s="38"/>
      <c r="D288" s="171"/>
      <c r="E288" s="8"/>
      <c r="F288" s="51">
        <v>36790</v>
      </c>
      <c r="G288" s="51">
        <v>36790</v>
      </c>
      <c r="H288" s="94">
        <f t="shared" si="18"/>
        <v>1</v>
      </c>
      <c r="I288" s="143"/>
      <c r="J288" s="65"/>
    </row>
    <row r="289" spans="1:10" ht="63.75">
      <c r="A289" s="12" t="s">
        <v>130</v>
      </c>
      <c r="B289" s="38"/>
      <c r="C289" s="38"/>
      <c r="D289" s="171"/>
      <c r="E289" s="8"/>
      <c r="F289" s="51">
        <v>255000</v>
      </c>
      <c r="G289" s="51">
        <v>255000</v>
      </c>
      <c r="H289" s="94">
        <f t="shared" si="18"/>
        <v>1</v>
      </c>
      <c r="I289" s="143"/>
      <c r="J289" s="45"/>
    </row>
    <row r="290" spans="1:10" ht="63.75">
      <c r="A290" s="12" t="s">
        <v>353</v>
      </c>
      <c r="B290" s="38"/>
      <c r="C290" s="38"/>
      <c r="D290" s="171"/>
      <c r="E290" s="8"/>
      <c r="F290" s="51">
        <v>250000</v>
      </c>
      <c r="G290" s="44">
        <v>38741</v>
      </c>
      <c r="H290" s="94">
        <f aca="true" t="shared" si="19" ref="H290:H298">SUM(G290/F290)</f>
        <v>0.154964</v>
      </c>
      <c r="I290" s="6"/>
      <c r="J290" s="96" t="s">
        <v>286</v>
      </c>
    </row>
    <row r="291" spans="1:10" ht="25.5">
      <c r="A291" s="12" t="s">
        <v>131</v>
      </c>
      <c r="B291" s="38"/>
      <c r="C291" s="171"/>
      <c r="D291" s="171"/>
      <c r="E291" s="8"/>
      <c r="F291" s="51">
        <v>435030</v>
      </c>
      <c r="G291" s="51">
        <v>435030</v>
      </c>
      <c r="H291" s="94">
        <f t="shared" si="19"/>
        <v>1</v>
      </c>
      <c r="I291" s="143"/>
      <c r="J291" s="65"/>
    </row>
    <row r="292" spans="1:10" ht="25.5">
      <c r="A292" s="176" t="s">
        <v>132</v>
      </c>
      <c r="B292" s="38"/>
      <c r="C292" s="38"/>
      <c r="D292" s="171"/>
      <c r="E292" s="8"/>
      <c r="F292" s="51"/>
      <c r="G292" s="10"/>
      <c r="H292" s="94"/>
      <c r="I292" s="143"/>
      <c r="J292" s="173"/>
    </row>
    <row r="293" spans="1:10" ht="25.5">
      <c r="A293" s="12" t="s">
        <v>133</v>
      </c>
      <c r="B293" s="38"/>
      <c r="C293" s="38"/>
      <c r="D293" s="171"/>
      <c r="E293" s="8"/>
      <c r="F293" s="44">
        <v>3913316.31</v>
      </c>
      <c r="G293" s="44">
        <v>3841486.87</v>
      </c>
      <c r="H293" s="94">
        <f t="shared" si="19"/>
        <v>0.9816448673427066</v>
      </c>
      <c r="I293" s="143"/>
      <c r="J293" s="96" t="s">
        <v>261</v>
      </c>
    </row>
    <row r="294" spans="1:10" ht="51">
      <c r="A294" s="12" t="s">
        <v>124</v>
      </c>
      <c r="B294" s="38"/>
      <c r="C294" s="38"/>
      <c r="D294" s="171"/>
      <c r="E294" s="8"/>
      <c r="F294" s="44">
        <v>18066100.27</v>
      </c>
      <c r="G294" s="44">
        <v>14050133.81</v>
      </c>
      <c r="H294" s="94">
        <f t="shared" si="19"/>
        <v>0.7777070646137846</v>
      </c>
      <c r="I294" s="143"/>
      <c r="J294" s="96" t="s">
        <v>284</v>
      </c>
    </row>
    <row r="295" spans="1:10" ht="12.75">
      <c r="A295" s="12" t="s">
        <v>134</v>
      </c>
      <c r="B295" s="38"/>
      <c r="C295" s="38"/>
      <c r="D295" s="171"/>
      <c r="E295" s="8"/>
      <c r="F295" s="44">
        <v>2065631.51</v>
      </c>
      <c r="G295" s="44">
        <v>2065631.51</v>
      </c>
      <c r="H295" s="94">
        <f t="shared" si="19"/>
        <v>1</v>
      </c>
      <c r="I295" s="143"/>
      <c r="J295" s="65"/>
    </row>
    <row r="296" spans="1:10" ht="12.75">
      <c r="A296" s="176" t="s">
        <v>135</v>
      </c>
      <c r="B296" s="38"/>
      <c r="C296" s="38"/>
      <c r="D296" s="171"/>
      <c r="E296" s="8"/>
      <c r="F296" s="51"/>
      <c r="G296" s="172"/>
      <c r="H296" s="94"/>
      <c r="I296" s="143"/>
      <c r="J296" s="143"/>
    </row>
    <row r="297" spans="1:10" ht="36">
      <c r="A297" s="12" t="s">
        <v>325</v>
      </c>
      <c r="B297" s="38"/>
      <c r="C297" s="38"/>
      <c r="D297" s="171"/>
      <c r="E297" s="8"/>
      <c r="F297" s="44">
        <v>12500716.55</v>
      </c>
      <c r="G297" s="116">
        <v>2009020.4</v>
      </c>
      <c r="H297" s="94">
        <f t="shared" si="19"/>
        <v>0.1607124193212748</v>
      </c>
      <c r="I297" s="143"/>
      <c r="J297" s="96" t="s">
        <v>287</v>
      </c>
    </row>
    <row r="298" spans="1:10" ht="25.5">
      <c r="A298" s="12" t="s">
        <v>326</v>
      </c>
      <c r="B298" s="38"/>
      <c r="C298" s="38"/>
      <c r="D298" s="171"/>
      <c r="E298" s="8"/>
      <c r="F298" s="51">
        <v>957980</v>
      </c>
      <c r="G298" s="44">
        <v>957979.67</v>
      </c>
      <c r="H298" s="94">
        <f t="shared" si="19"/>
        <v>0.9999996555251676</v>
      </c>
      <c r="I298" s="143"/>
      <c r="J298" s="143"/>
    </row>
    <row r="299" spans="1:10" ht="25.5">
      <c r="A299" s="12" t="s">
        <v>327</v>
      </c>
      <c r="B299" s="38"/>
      <c r="C299" s="38"/>
      <c r="D299" s="171"/>
      <c r="E299" s="8"/>
      <c r="F299" s="44">
        <v>1382232.38</v>
      </c>
      <c r="G299" s="44">
        <v>1382232.38</v>
      </c>
      <c r="H299" s="94">
        <f>G299/F299</f>
        <v>1</v>
      </c>
      <c r="I299" s="143"/>
      <c r="J299" s="65"/>
    </row>
    <row r="300" spans="1:10" ht="25.5">
      <c r="A300" s="12" t="s">
        <v>328</v>
      </c>
      <c r="B300" s="38"/>
      <c r="C300" s="38"/>
      <c r="D300" s="171"/>
      <c r="E300" s="8"/>
      <c r="F300" s="44">
        <v>814972.78</v>
      </c>
      <c r="G300" s="44">
        <v>814972.78</v>
      </c>
      <c r="H300" s="94">
        <f>SUM(G300/F300)</f>
        <v>1</v>
      </c>
      <c r="I300" s="6"/>
      <c r="J300" s="65"/>
    </row>
    <row r="301" spans="1:10" ht="25.5">
      <c r="A301" s="12" t="s">
        <v>354</v>
      </c>
      <c r="B301" s="38"/>
      <c r="C301" s="38"/>
      <c r="D301" s="171"/>
      <c r="E301" s="8"/>
      <c r="F301" s="51">
        <v>298264</v>
      </c>
      <c r="G301" s="44">
        <v>298263.76</v>
      </c>
      <c r="H301" s="94">
        <f>SUM(G301/F301)</f>
        <v>0.9999991953437224</v>
      </c>
      <c r="I301" s="6"/>
      <c r="J301" s="65"/>
    </row>
    <row r="302" spans="1:10" ht="38.25">
      <c r="A302" s="12" t="s">
        <v>357</v>
      </c>
      <c r="B302" s="38">
        <v>5</v>
      </c>
      <c r="C302" s="38">
        <v>5</v>
      </c>
      <c r="D302" s="171">
        <f>C302-B302</f>
        <v>0</v>
      </c>
      <c r="E302" s="8">
        <f>SUM(C302/B302)</f>
        <v>1</v>
      </c>
      <c r="F302" s="10"/>
      <c r="G302" s="172"/>
      <c r="H302" s="94"/>
      <c r="I302" s="6"/>
      <c r="J302" s="65"/>
    </row>
    <row r="303" spans="1:10" ht="25.5">
      <c r="A303" s="12" t="s">
        <v>358</v>
      </c>
      <c r="B303" s="38">
        <v>2</v>
      </c>
      <c r="C303" s="38">
        <v>2</v>
      </c>
      <c r="D303" s="171">
        <f>C303-B303</f>
        <v>0</v>
      </c>
      <c r="E303" s="8">
        <f>SUM(C303/B303)</f>
        <v>1</v>
      </c>
      <c r="F303" s="10"/>
      <c r="G303" s="172"/>
      <c r="H303" s="94"/>
      <c r="I303" s="6"/>
      <c r="J303" s="65"/>
    </row>
    <row r="304" spans="1:10" ht="51">
      <c r="A304" s="12" t="s">
        <v>215</v>
      </c>
      <c r="B304" s="38">
        <v>1</v>
      </c>
      <c r="C304" s="38">
        <v>1</v>
      </c>
      <c r="D304" s="171">
        <f>C304-B304</f>
        <v>0</v>
      </c>
      <c r="E304" s="8">
        <f>SUM(C304/B304)</f>
        <v>1</v>
      </c>
      <c r="F304" s="10"/>
      <c r="G304" s="172"/>
      <c r="H304" s="94"/>
      <c r="I304" s="6"/>
      <c r="J304" s="65"/>
    </row>
    <row r="305" spans="1:10" ht="36.75" customHeight="1">
      <c r="A305" s="12" t="s">
        <v>216</v>
      </c>
      <c r="B305" s="38">
        <v>1</v>
      </c>
      <c r="C305" s="38">
        <v>1</v>
      </c>
      <c r="D305" s="171">
        <f>C305-B305</f>
        <v>0</v>
      </c>
      <c r="E305" s="8">
        <f>SUM(C305/B305)</f>
        <v>1</v>
      </c>
      <c r="F305" s="10"/>
      <c r="G305" s="172"/>
      <c r="H305" s="94"/>
      <c r="I305" s="6"/>
      <c r="J305" s="65"/>
    </row>
    <row r="306" spans="1:10" ht="25.5">
      <c r="A306" s="12" t="s">
        <v>271</v>
      </c>
      <c r="B306" s="38"/>
      <c r="C306" s="38"/>
      <c r="D306" s="38"/>
      <c r="E306" s="94"/>
      <c r="F306" s="94">
        <f>F307/F383</f>
        <v>0.2032376827670839</v>
      </c>
      <c r="G306" s="94">
        <f>G307/G383</f>
        <v>0.15810012828798645</v>
      </c>
      <c r="H306" s="94"/>
      <c r="I306" s="143"/>
      <c r="J306" s="143"/>
    </row>
    <row r="307" spans="1:10" ht="12.75">
      <c r="A307" s="67" t="s">
        <v>356</v>
      </c>
      <c r="B307" s="68">
        <f>SUM(B302:B305)</f>
        <v>9</v>
      </c>
      <c r="C307" s="68">
        <f>SUM(C302:C305)</f>
        <v>9</v>
      </c>
      <c r="D307" s="68">
        <f>SUM(D302:D305)</f>
        <v>0</v>
      </c>
      <c r="E307" s="91">
        <f>SUM(E302:E305)/4</f>
        <v>1</v>
      </c>
      <c r="F307" s="174">
        <f>SUM(F283:F301)</f>
        <v>43351501.52</v>
      </c>
      <c r="G307" s="174">
        <f>SUM(G283:G301)</f>
        <v>28024528.690000005</v>
      </c>
      <c r="H307" s="91">
        <f>G307/F307</f>
        <v>0.6464488589183244</v>
      </c>
      <c r="I307" s="50">
        <f>E307/H307</f>
        <v>1.5469127777149423</v>
      </c>
      <c r="J307" s="175"/>
    </row>
    <row r="308" spans="1:10" ht="12.75">
      <c r="A308" s="223" t="s">
        <v>217</v>
      </c>
      <c r="B308" s="223"/>
      <c r="C308" s="223"/>
      <c r="D308" s="223"/>
      <c r="E308" s="223"/>
      <c r="F308" s="223"/>
      <c r="G308" s="223"/>
      <c r="H308" s="223"/>
      <c r="I308" s="223"/>
      <c r="J308" s="223"/>
    </row>
    <row r="309" spans="1:10" ht="12.75">
      <c r="A309" s="20" t="s">
        <v>254</v>
      </c>
      <c r="B309" s="38"/>
      <c r="C309" s="38"/>
      <c r="D309" s="44"/>
      <c r="E309" s="94"/>
      <c r="F309" s="100"/>
      <c r="G309" s="44"/>
      <c r="H309" s="94"/>
      <c r="I309" s="9"/>
      <c r="J309" s="9"/>
    </row>
    <row r="310" spans="1:10" ht="72">
      <c r="A310" s="6" t="s">
        <v>219</v>
      </c>
      <c r="B310" s="38"/>
      <c r="C310" s="38"/>
      <c r="D310" s="44"/>
      <c r="E310" s="94"/>
      <c r="F310" s="10">
        <v>8717219.65</v>
      </c>
      <c r="G310" s="10">
        <v>1830547.82</v>
      </c>
      <c r="H310" s="94">
        <f>G310/F310</f>
        <v>0.20999216418735073</v>
      </c>
      <c r="I310" s="44"/>
      <c r="J310" s="211" t="s">
        <v>282</v>
      </c>
    </row>
    <row r="311" spans="1:10" ht="51">
      <c r="A311" s="6" t="s">
        <v>220</v>
      </c>
      <c r="B311" s="38"/>
      <c r="C311" s="38"/>
      <c r="D311" s="44"/>
      <c r="E311" s="94"/>
      <c r="F311" s="10">
        <v>459241.65</v>
      </c>
      <c r="G311" s="10">
        <v>459241.65</v>
      </c>
      <c r="H311" s="94">
        <f>G311/F311</f>
        <v>1</v>
      </c>
      <c r="I311" s="44"/>
      <c r="J311" s="65"/>
    </row>
    <row r="312" spans="1:10" ht="25.5">
      <c r="A312" s="6" t="s">
        <v>221</v>
      </c>
      <c r="B312" s="38">
        <v>0.35</v>
      </c>
      <c r="C312" s="38">
        <v>0.35</v>
      </c>
      <c r="D312" s="44">
        <f>C312-B312</f>
        <v>0</v>
      </c>
      <c r="E312" s="94">
        <f>C312/B312</f>
        <v>1</v>
      </c>
      <c r="F312" s="10"/>
      <c r="G312" s="10"/>
      <c r="H312" s="94"/>
      <c r="I312" s="44"/>
      <c r="J312" s="45"/>
    </row>
    <row r="313" spans="1:10" ht="25.5">
      <c r="A313" s="12" t="s">
        <v>271</v>
      </c>
      <c r="B313" s="51"/>
      <c r="C313" s="51"/>
      <c r="D313" s="51"/>
      <c r="E313" s="17"/>
      <c r="F313" s="39">
        <f>F314/F383</f>
        <v>0.04302048753151981</v>
      </c>
      <c r="G313" s="39">
        <f>G314/G383</f>
        <v>0.01291782684247813</v>
      </c>
      <c r="H313" s="9"/>
      <c r="I313" s="9"/>
      <c r="J313" s="9"/>
    </row>
    <row r="314" spans="1:10" ht="12.75">
      <c r="A314" s="13" t="s">
        <v>218</v>
      </c>
      <c r="B314" s="23">
        <f aca="true" t="shared" si="20" ref="B314:G314">SUM(B309:B312)</f>
        <v>0.35</v>
      </c>
      <c r="C314" s="23">
        <f t="shared" si="20"/>
        <v>0.35</v>
      </c>
      <c r="D314" s="23">
        <f t="shared" si="20"/>
        <v>0</v>
      </c>
      <c r="E314" s="50">
        <f t="shared" si="20"/>
        <v>1</v>
      </c>
      <c r="F314" s="23">
        <f t="shared" si="20"/>
        <v>9176461.3</v>
      </c>
      <c r="G314" s="23">
        <f t="shared" si="20"/>
        <v>2289789.47</v>
      </c>
      <c r="H314" s="50">
        <f>G314/F314</f>
        <v>0.24952859224720972</v>
      </c>
      <c r="I314" s="50">
        <v>1</v>
      </c>
      <c r="J314" s="23"/>
    </row>
    <row r="315" spans="1:10" ht="17.25" customHeight="1">
      <c r="A315" s="75" t="s">
        <v>52</v>
      </c>
      <c r="B315" s="76"/>
      <c r="C315" s="76"/>
      <c r="D315" s="76"/>
      <c r="E315" s="76"/>
      <c r="F315" s="76">
        <f>F23+F30+F51+F57+F71+F107+F117+F127+F154+F207+F279+F307+F314</f>
        <v>176166746.94000003</v>
      </c>
      <c r="G315" s="76">
        <f>G23+G30+G51+G57+G71+G107+G117+G127+G154+G207+G279+G307+G314</f>
        <v>144463288.69</v>
      </c>
      <c r="H315" s="90">
        <f>G315/F315</f>
        <v>0.8200372158725404</v>
      </c>
      <c r="I315" s="90">
        <f>(I23+I30+I51+I57+I71+I107+I117+I127+I154+I207+I279+I307+I314)/13</f>
        <v>1.3612099364563321</v>
      </c>
      <c r="J315" s="76"/>
    </row>
    <row r="316" spans="1:10" ht="17.25" customHeight="1">
      <c r="A316" s="212" t="s">
        <v>349</v>
      </c>
      <c r="B316" s="212"/>
      <c r="C316" s="212"/>
      <c r="D316" s="212"/>
      <c r="E316" s="212"/>
      <c r="F316" s="212"/>
      <c r="G316" s="212"/>
      <c r="H316" s="212"/>
      <c r="I316" s="212"/>
      <c r="J316" s="212"/>
    </row>
    <row r="317" spans="1:10" ht="12.75" customHeight="1">
      <c r="A317" s="239" t="s">
        <v>240</v>
      </c>
      <c r="B317" s="240"/>
      <c r="C317" s="240"/>
      <c r="D317" s="240"/>
      <c r="E317" s="240"/>
      <c r="F317" s="240"/>
      <c r="G317" s="240"/>
      <c r="H317" s="240"/>
      <c r="I317" s="240"/>
      <c r="J317" s="241"/>
    </row>
    <row r="318" spans="1:10" ht="12.75">
      <c r="A318" s="16" t="s">
        <v>361</v>
      </c>
      <c r="B318" s="177"/>
      <c r="C318" s="177"/>
      <c r="D318" s="177"/>
      <c r="E318" s="177"/>
      <c r="F318" s="177"/>
      <c r="G318" s="177"/>
      <c r="H318" s="177"/>
      <c r="I318" s="177"/>
      <c r="J318" s="177"/>
    </row>
    <row r="319" spans="1:10" ht="51" customHeight="1">
      <c r="A319" s="6" t="s">
        <v>222</v>
      </c>
      <c r="B319" s="9">
        <v>28</v>
      </c>
      <c r="C319" s="9">
        <v>28</v>
      </c>
      <c r="D319" s="9">
        <f>C319-B319</f>
        <v>0</v>
      </c>
      <c r="E319" s="18">
        <f>C319/B319</f>
        <v>1</v>
      </c>
      <c r="F319" s="9">
        <v>6736170</v>
      </c>
      <c r="G319" s="9">
        <v>5261068</v>
      </c>
      <c r="H319" s="94">
        <f>G319/F319</f>
        <v>0.7810176999689735</v>
      </c>
      <c r="I319" s="9"/>
      <c r="J319" s="78" t="s">
        <v>304</v>
      </c>
    </row>
    <row r="320" spans="1:10" ht="49.5" customHeight="1">
      <c r="A320" s="6" t="s">
        <v>223</v>
      </c>
      <c r="B320" s="9">
        <v>28</v>
      </c>
      <c r="C320" s="9">
        <v>28</v>
      </c>
      <c r="D320" s="9">
        <f>C320-B320</f>
        <v>0</v>
      </c>
      <c r="E320" s="18">
        <f>C320/B320</f>
        <v>1</v>
      </c>
      <c r="F320" s="9">
        <v>12192810</v>
      </c>
      <c r="G320" s="9">
        <v>9702587</v>
      </c>
      <c r="H320" s="94">
        <f>G320/F320</f>
        <v>0.7957629947485444</v>
      </c>
      <c r="I320" s="9"/>
      <c r="J320" s="78" t="s">
        <v>304</v>
      </c>
    </row>
    <row r="321" spans="1:10" ht="25.5">
      <c r="A321" s="6" t="s">
        <v>234</v>
      </c>
      <c r="B321" s="9">
        <v>204</v>
      </c>
      <c r="C321" s="9">
        <v>204</v>
      </c>
      <c r="D321" s="9">
        <f>C321-B321</f>
        <v>0</v>
      </c>
      <c r="E321" s="18">
        <f>C321/B321</f>
        <v>1</v>
      </c>
      <c r="F321" s="9">
        <v>33600</v>
      </c>
      <c r="G321" s="9">
        <v>33600</v>
      </c>
      <c r="H321" s="94">
        <f>G321/F321</f>
        <v>1</v>
      </c>
      <c r="I321" s="9"/>
      <c r="J321" s="109"/>
    </row>
    <row r="322" spans="1:10" ht="12.75">
      <c r="A322" s="20" t="s">
        <v>254</v>
      </c>
      <c r="B322" s="9"/>
      <c r="C322" s="9"/>
      <c r="D322" s="9"/>
      <c r="E322" s="18"/>
      <c r="F322" s="9"/>
      <c r="G322" s="9"/>
      <c r="H322" s="94"/>
      <c r="I322" s="9"/>
      <c r="J322" s="178"/>
    </row>
    <row r="323" spans="1:10" ht="38.25">
      <c r="A323" s="6" t="s">
        <v>251</v>
      </c>
      <c r="B323" s="9"/>
      <c r="C323" s="9"/>
      <c r="D323" s="9"/>
      <c r="E323" s="18"/>
      <c r="F323" s="9">
        <v>3110610</v>
      </c>
      <c r="G323" s="10">
        <v>2761048.46</v>
      </c>
      <c r="H323" s="94">
        <f>G323/F323</f>
        <v>0.8876228328205722</v>
      </c>
      <c r="I323" s="9"/>
      <c r="J323" s="178"/>
    </row>
    <row r="324" spans="1:10" ht="25.5">
      <c r="A324" s="12" t="s">
        <v>271</v>
      </c>
      <c r="B324" s="51"/>
      <c r="C324" s="51"/>
      <c r="D324" s="51"/>
      <c r="E324" s="17"/>
      <c r="F324" s="39">
        <f>F325/F383</f>
        <v>0.10348209011417808</v>
      </c>
      <c r="G324" s="39">
        <f>G325/G383</f>
        <v>0.10018331035143603</v>
      </c>
      <c r="H324" s="9"/>
      <c r="I324" s="9"/>
      <c r="J324" s="9"/>
    </row>
    <row r="325" spans="1:10" ht="12.75">
      <c r="A325" s="13" t="s">
        <v>93</v>
      </c>
      <c r="B325" s="23">
        <f>SUM(B319:B323)</f>
        <v>260</v>
      </c>
      <c r="C325" s="23">
        <f>SUM(C319:C323)</f>
        <v>260</v>
      </c>
      <c r="D325" s="23">
        <f>SUM(D319:D323)</f>
        <v>0</v>
      </c>
      <c r="E325" s="50">
        <f>C325/B325</f>
        <v>1</v>
      </c>
      <c r="F325" s="23">
        <f>SUM(F319:F323)</f>
        <v>22073190</v>
      </c>
      <c r="G325" s="23">
        <f>SUM(G319:G323)</f>
        <v>17758303.46</v>
      </c>
      <c r="H325" s="91">
        <f>G325/F325</f>
        <v>0.8045191229722574</v>
      </c>
      <c r="I325" s="50">
        <f>E325/H325</f>
        <v>1.2429785339415524</v>
      </c>
      <c r="J325" s="23"/>
    </row>
    <row r="326" spans="1:10" ht="12.75">
      <c r="A326" s="239" t="s">
        <v>224</v>
      </c>
      <c r="B326" s="242"/>
      <c r="C326" s="242"/>
      <c r="D326" s="242"/>
      <c r="E326" s="242"/>
      <c r="F326" s="242"/>
      <c r="G326" s="242"/>
      <c r="H326" s="242"/>
      <c r="I326" s="242"/>
      <c r="J326" s="243"/>
    </row>
    <row r="327" spans="1:10" ht="38.25">
      <c r="A327" s="6" t="s">
        <v>344</v>
      </c>
      <c r="B327" s="9"/>
      <c r="C327" s="9"/>
      <c r="D327" s="9"/>
      <c r="E327" s="18"/>
      <c r="F327" s="9">
        <v>600000</v>
      </c>
      <c r="G327" s="9">
        <v>600000</v>
      </c>
      <c r="H327" s="94">
        <f>G327/F327</f>
        <v>1</v>
      </c>
      <c r="I327" s="9"/>
      <c r="J327" s="178"/>
    </row>
    <row r="328" spans="1:10" ht="75" customHeight="1">
      <c r="A328" s="6" t="s">
        <v>175</v>
      </c>
      <c r="B328" s="9"/>
      <c r="C328" s="9"/>
      <c r="D328" s="9"/>
      <c r="E328" s="18"/>
      <c r="F328" s="9">
        <v>1800000</v>
      </c>
      <c r="G328" s="9">
        <v>1800000</v>
      </c>
      <c r="H328" s="94">
        <f>G328/F328</f>
        <v>1</v>
      </c>
      <c r="I328" s="9"/>
      <c r="J328" s="178"/>
    </row>
    <row r="329" spans="1:10" ht="51">
      <c r="A329" s="33" t="s">
        <v>176</v>
      </c>
      <c r="B329" s="9">
        <v>10</v>
      </c>
      <c r="C329" s="9">
        <v>10</v>
      </c>
      <c r="D329" s="9">
        <f>C329-B329</f>
        <v>0</v>
      </c>
      <c r="E329" s="18">
        <f>C329/B329</f>
        <v>1</v>
      </c>
      <c r="F329" s="9"/>
      <c r="G329" s="9"/>
      <c r="H329" s="94"/>
      <c r="I329" s="9"/>
      <c r="J329" s="178"/>
    </row>
    <row r="330" spans="1:10" ht="25.5">
      <c r="A330" s="12" t="s">
        <v>271</v>
      </c>
      <c r="B330" s="9"/>
      <c r="C330" s="9"/>
      <c r="D330" s="9"/>
      <c r="E330" s="18"/>
      <c r="F330" s="39">
        <f>F331/F383</f>
        <v>0.011251523512189556</v>
      </c>
      <c r="G330" s="39">
        <f>G331/G383</f>
        <v>0.013539578563066545</v>
      </c>
      <c r="H330" s="94"/>
      <c r="I330" s="9"/>
      <c r="J330" s="178"/>
    </row>
    <row r="331" spans="1:10" ht="12.75">
      <c r="A331" s="13" t="s">
        <v>94</v>
      </c>
      <c r="B331" s="23">
        <f>SUM(B327:B329)</f>
        <v>10</v>
      </c>
      <c r="C331" s="23">
        <f>SUM(C327:C329)</f>
        <v>10</v>
      </c>
      <c r="D331" s="23">
        <f>SUM(D327:D329)</f>
        <v>0</v>
      </c>
      <c r="E331" s="50">
        <f>C331/B331</f>
        <v>1</v>
      </c>
      <c r="F331" s="23">
        <f>SUM(F327:F329)</f>
        <v>2400000</v>
      </c>
      <c r="G331" s="23">
        <f>SUM(G327:G329)</f>
        <v>2400000</v>
      </c>
      <c r="H331" s="91">
        <f>G331/F331</f>
        <v>1</v>
      </c>
      <c r="I331" s="50">
        <f>E331/H331</f>
        <v>1</v>
      </c>
      <c r="J331" s="23"/>
    </row>
    <row r="332" spans="1:10" ht="12.75" customHeight="1">
      <c r="A332" s="239" t="s">
        <v>225</v>
      </c>
      <c r="B332" s="242"/>
      <c r="C332" s="242"/>
      <c r="D332" s="242"/>
      <c r="E332" s="242"/>
      <c r="F332" s="242"/>
      <c r="G332" s="242"/>
      <c r="H332" s="242"/>
      <c r="I332" s="242"/>
      <c r="J332" s="243"/>
    </row>
    <row r="333" spans="1:10" ht="12.75">
      <c r="A333" s="64" t="s">
        <v>204</v>
      </c>
      <c r="B333" s="64"/>
      <c r="C333" s="64"/>
      <c r="D333" s="64"/>
      <c r="E333" s="64"/>
      <c r="F333" s="64"/>
      <c r="G333" s="64"/>
      <c r="H333" s="64"/>
      <c r="I333" s="64"/>
      <c r="J333" s="64"/>
    </row>
    <row r="334" spans="1:10" ht="51.75" customHeight="1">
      <c r="A334" s="6" t="s">
        <v>209</v>
      </c>
      <c r="B334" s="9"/>
      <c r="C334" s="9"/>
      <c r="D334" s="9"/>
      <c r="E334" s="18"/>
      <c r="F334" s="9">
        <v>1964410</v>
      </c>
      <c r="G334" s="9">
        <v>1964410</v>
      </c>
      <c r="H334" s="94">
        <f aca="true" t="shared" si="21" ref="H334:H342">G334/F334</f>
        <v>1</v>
      </c>
      <c r="I334" s="9"/>
      <c r="J334" s="178"/>
    </row>
    <row r="335" spans="1:10" ht="51">
      <c r="A335" s="6" t="s">
        <v>226</v>
      </c>
      <c r="B335" s="9"/>
      <c r="C335" s="9"/>
      <c r="D335" s="9"/>
      <c r="E335" s="18"/>
      <c r="F335" s="9">
        <v>1799900</v>
      </c>
      <c r="G335" s="9">
        <v>1799900</v>
      </c>
      <c r="H335" s="94">
        <f t="shared" si="21"/>
        <v>1</v>
      </c>
      <c r="I335" s="9"/>
      <c r="J335" s="178"/>
    </row>
    <row r="336" spans="1:10" ht="51">
      <c r="A336" s="6" t="s">
        <v>203</v>
      </c>
      <c r="B336" s="9"/>
      <c r="C336" s="9"/>
      <c r="D336" s="9"/>
      <c r="E336" s="18"/>
      <c r="F336" s="9">
        <v>69800</v>
      </c>
      <c r="G336" s="9">
        <v>69800</v>
      </c>
      <c r="H336" s="94">
        <f t="shared" si="21"/>
        <v>1</v>
      </c>
      <c r="I336" s="9"/>
      <c r="J336" s="178"/>
    </row>
    <row r="337" spans="1:10" ht="105.75" customHeight="1">
      <c r="A337" s="6" t="s">
        <v>188</v>
      </c>
      <c r="B337" s="19"/>
      <c r="C337" s="19"/>
      <c r="D337" s="19"/>
      <c r="E337" s="8"/>
      <c r="F337" s="9">
        <v>279500</v>
      </c>
      <c r="G337" s="9">
        <v>251550</v>
      </c>
      <c r="H337" s="94">
        <f t="shared" si="21"/>
        <v>0.9</v>
      </c>
      <c r="I337" s="102"/>
      <c r="J337" s="208" t="s">
        <v>163</v>
      </c>
    </row>
    <row r="338" spans="1:10" ht="51">
      <c r="A338" s="11" t="s">
        <v>227</v>
      </c>
      <c r="B338" s="106"/>
      <c r="C338" s="106"/>
      <c r="D338" s="106"/>
      <c r="E338" s="107"/>
      <c r="F338" s="9">
        <v>100000</v>
      </c>
      <c r="G338" s="10">
        <v>100000</v>
      </c>
      <c r="H338" s="94">
        <f t="shared" si="21"/>
        <v>1</v>
      </c>
      <c r="I338" s="102"/>
      <c r="J338" s="101"/>
    </row>
    <row r="339" spans="1:10" ht="76.5">
      <c r="A339" s="11" t="s">
        <v>228</v>
      </c>
      <c r="B339" s="106"/>
      <c r="C339" s="106"/>
      <c r="D339" s="106"/>
      <c r="E339" s="107"/>
      <c r="F339" s="9">
        <v>2000000</v>
      </c>
      <c r="G339" s="9">
        <v>2000000</v>
      </c>
      <c r="H339" s="94">
        <f t="shared" si="21"/>
        <v>1</v>
      </c>
      <c r="I339" s="102"/>
      <c r="J339" s="101"/>
    </row>
    <row r="340" spans="1:10" ht="89.25">
      <c r="A340" s="11" t="s">
        <v>229</v>
      </c>
      <c r="B340" s="106"/>
      <c r="C340" s="106"/>
      <c r="D340" s="106"/>
      <c r="E340" s="107"/>
      <c r="F340" s="9">
        <v>600000</v>
      </c>
      <c r="G340" s="10">
        <v>600000</v>
      </c>
      <c r="H340" s="94">
        <f t="shared" si="21"/>
        <v>1</v>
      </c>
      <c r="I340" s="102"/>
      <c r="J340" s="101"/>
    </row>
    <row r="341" spans="1:10" ht="89.25">
      <c r="A341" s="11" t="s">
        <v>230</v>
      </c>
      <c r="B341" s="106"/>
      <c r="C341" s="106"/>
      <c r="D341" s="106"/>
      <c r="E341" s="107"/>
      <c r="F341" s="9">
        <v>20000</v>
      </c>
      <c r="G341" s="10">
        <v>20000</v>
      </c>
      <c r="H341" s="94">
        <f t="shared" si="21"/>
        <v>1</v>
      </c>
      <c r="I341" s="102"/>
      <c r="J341" s="101"/>
    </row>
    <row r="342" spans="1:10" ht="99" customHeight="1">
      <c r="A342" s="11" t="s">
        <v>231</v>
      </c>
      <c r="B342" s="106"/>
      <c r="C342" s="106"/>
      <c r="D342" s="106"/>
      <c r="E342" s="107"/>
      <c r="F342" s="9">
        <v>500000</v>
      </c>
      <c r="G342" s="10">
        <v>500000</v>
      </c>
      <c r="H342" s="94">
        <f t="shared" si="21"/>
        <v>1</v>
      </c>
      <c r="I342" s="102"/>
      <c r="J342" s="101"/>
    </row>
    <row r="343" spans="1:10" ht="89.25">
      <c r="A343" s="206" t="s">
        <v>210</v>
      </c>
      <c r="B343" s="207">
        <v>100</v>
      </c>
      <c r="C343" s="207">
        <v>100</v>
      </c>
      <c r="D343" s="204">
        <f>C343-B343</f>
        <v>0</v>
      </c>
      <c r="E343" s="205">
        <f>C343/B343</f>
        <v>1</v>
      </c>
      <c r="F343" s="9"/>
      <c r="G343" s="10"/>
      <c r="H343" s="94"/>
      <c r="I343" s="102"/>
      <c r="J343" s="101"/>
    </row>
    <row r="344" spans="1:10" ht="63.75">
      <c r="A344" s="206" t="s">
        <v>211</v>
      </c>
      <c r="B344" s="207">
        <v>94</v>
      </c>
      <c r="C344" s="207">
        <v>100</v>
      </c>
      <c r="D344" s="204">
        <f aca="true" t="shared" si="22" ref="D344:D358">C344-B344</f>
        <v>6</v>
      </c>
      <c r="E344" s="205">
        <f aca="true" t="shared" si="23" ref="E344:E358">C344/B344</f>
        <v>1.0638297872340425</v>
      </c>
      <c r="F344" s="9"/>
      <c r="G344" s="10"/>
      <c r="H344" s="94"/>
      <c r="I344" s="102"/>
      <c r="J344" s="101"/>
    </row>
    <row r="345" spans="1:10" ht="102">
      <c r="A345" s="206" t="s">
        <v>212</v>
      </c>
      <c r="B345" s="207">
        <v>94</v>
      </c>
      <c r="C345" s="207">
        <v>94.5</v>
      </c>
      <c r="D345" s="204">
        <f t="shared" si="22"/>
        <v>0.5</v>
      </c>
      <c r="E345" s="205">
        <f t="shared" si="23"/>
        <v>1.0053191489361701</v>
      </c>
      <c r="F345" s="9"/>
      <c r="G345" s="10"/>
      <c r="H345" s="94"/>
      <c r="I345" s="102"/>
      <c r="J345" s="101"/>
    </row>
    <row r="346" spans="1:10" ht="226.5" customHeight="1">
      <c r="A346" s="206" t="s">
        <v>153</v>
      </c>
      <c r="B346" s="207">
        <v>100</v>
      </c>
      <c r="C346" s="207">
        <v>100</v>
      </c>
      <c r="D346" s="204">
        <f t="shared" si="22"/>
        <v>0</v>
      </c>
      <c r="E346" s="205">
        <f t="shared" si="23"/>
        <v>1</v>
      </c>
      <c r="F346" s="9"/>
      <c r="G346" s="10"/>
      <c r="H346" s="94"/>
      <c r="I346" s="102"/>
      <c r="J346" s="101"/>
    </row>
    <row r="347" spans="1:10" ht="93.75" customHeight="1">
      <c r="A347" s="206" t="s">
        <v>154</v>
      </c>
      <c r="B347" s="207">
        <v>12</v>
      </c>
      <c r="C347" s="207">
        <v>15.9</v>
      </c>
      <c r="D347" s="204">
        <f t="shared" si="22"/>
        <v>3.9000000000000004</v>
      </c>
      <c r="E347" s="205">
        <f t="shared" si="23"/>
        <v>1.325</v>
      </c>
      <c r="F347" s="9"/>
      <c r="G347" s="10"/>
      <c r="H347" s="94"/>
      <c r="I347" s="102"/>
      <c r="J347" s="101"/>
    </row>
    <row r="348" spans="1:10" ht="76.5">
      <c r="A348" s="206" t="s">
        <v>288</v>
      </c>
      <c r="B348" s="207">
        <v>65</v>
      </c>
      <c r="C348" s="207">
        <v>78.2</v>
      </c>
      <c r="D348" s="204">
        <f t="shared" si="22"/>
        <v>13.200000000000003</v>
      </c>
      <c r="E348" s="205">
        <f t="shared" si="23"/>
        <v>1.2030769230769232</v>
      </c>
      <c r="F348" s="9"/>
      <c r="G348" s="10"/>
      <c r="H348" s="94"/>
      <c r="I348" s="102"/>
      <c r="J348" s="101"/>
    </row>
    <row r="349" spans="1:10" ht="140.25">
      <c r="A349" s="206" t="s">
        <v>155</v>
      </c>
      <c r="B349" s="207">
        <v>12.5</v>
      </c>
      <c r="C349" s="207">
        <v>13.9</v>
      </c>
      <c r="D349" s="204">
        <f t="shared" si="22"/>
        <v>1.4000000000000004</v>
      </c>
      <c r="E349" s="205">
        <f t="shared" si="23"/>
        <v>1.112</v>
      </c>
      <c r="F349" s="9"/>
      <c r="G349" s="9"/>
      <c r="H349" s="9"/>
      <c r="I349" s="9"/>
      <c r="J349" s="9"/>
    </row>
    <row r="350" spans="1:10" ht="191.25">
      <c r="A350" s="206" t="s">
        <v>156</v>
      </c>
      <c r="B350" s="207">
        <v>46</v>
      </c>
      <c r="C350" s="207">
        <v>59</v>
      </c>
      <c r="D350" s="204">
        <f t="shared" si="22"/>
        <v>13</v>
      </c>
      <c r="E350" s="205">
        <f t="shared" si="23"/>
        <v>1.2826086956521738</v>
      </c>
      <c r="F350" s="9"/>
      <c r="G350" s="9"/>
      <c r="H350" s="9"/>
      <c r="I350" s="9"/>
      <c r="J350" s="9"/>
    </row>
    <row r="351" spans="1:10" ht="153">
      <c r="A351" s="206" t="s">
        <v>157</v>
      </c>
      <c r="B351" s="207">
        <v>73</v>
      </c>
      <c r="C351" s="207">
        <v>75.2</v>
      </c>
      <c r="D351" s="204">
        <f t="shared" si="22"/>
        <v>2.200000000000003</v>
      </c>
      <c r="E351" s="205">
        <f t="shared" si="23"/>
        <v>1.0301369863013699</v>
      </c>
      <c r="F351" s="9"/>
      <c r="G351" s="9"/>
      <c r="H351" s="9"/>
      <c r="I351" s="9"/>
      <c r="J351" s="9"/>
    </row>
    <row r="352" spans="1:10" ht="76.5">
      <c r="A352" s="206" t="s">
        <v>158</v>
      </c>
      <c r="B352" s="207">
        <v>100</v>
      </c>
      <c r="C352" s="207">
        <v>100</v>
      </c>
      <c r="D352" s="204">
        <f t="shared" si="22"/>
        <v>0</v>
      </c>
      <c r="E352" s="205">
        <f t="shared" si="23"/>
        <v>1</v>
      </c>
      <c r="F352" s="9"/>
      <c r="G352" s="9"/>
      <c r="H352" s="9"/>
      <c r="I352" s="9"/>
      <c r="J352" s="9"/>
    </row>
    <row r="353" spans="1:10" ht="63.75">
      <c r="A353" s="206" t="s">
        <v>293</v>
      </c>
      <c r="B353" s="207">
        <v>92.9</v>
      </c>
      <c r="C353" s="207">
        <v>94.1</v>
      </c>
      <c r="D353" s="204">
        <f t="shared" si="22"/>
        <v>1.1999999999999886</v>
      </c>
      <c r="E353" s="205">
        <f t="shared" si="23"/>
        <v>1.0129171151776102</v>
      </c>
      <c r="F353" s="9"/>
      <c r="G353" s="9"/>
      <c r="H353" s="9"/>
      <c r="I353" s="9"/>
      <c r="J353" s="9"/>
    </row>
    <row r="354" spans="1:10" ht="204">
      <c r="A354" s="206" t="s">
        <v>159</v>
      </c>
      <c r="B354" s="207">
        <v>25</v>
      </c>
      <c r="C354" s="207">
        <v>29.14</v>
      </c>
      <c r="D354" s="204">
        <f t="shared" si="22"/>
        <v>4.140000000000001</v>
      </c>
      <c r="E354" s="205">
        <f t="shared" si="23"/>
        <v>1.1656</v>
      </c>
      <c r="F354" s="9"/>
      <c r="G354" s="9"/>
      <c r="H354" s="9"/>
      <c r="I354" s="9"/>
      <c r="J354" s="9"/>
    </row>
    <row r="355" spans="1:10" ht="89.25">
      <c r="A355" s="206" t="s">
        <v>160</v>
      </c>
      <c r="B355" s="207">
        <v>8.5</v>
      </c>
      <c r="C355" s="207">
        <f>ROUND(77/849*100,1)</f>
        <v>9.1</v>
      </c>
      <c r="D355" s="204">
        <f t="shared" si="22"/>
        <v>0.5999999999999996</v>
      </c>
      <c r="E355" s="205">
        <f t="shared" si="23"/>
        <v>1.0705882352941176</v>
      </c>
      <c r="F355" s="9"/>
      <c r="G355" s="9"/>
      <c r="H355" s="9"/>
      <c r="I355" s="9"/>
      <c r="J355" s="9"/>
    </row>
    <row r="356" spans="1:10" ht="63.75" customHeight="1">
      <c r="A356" s="206" t="s">
        <v>161</v>
      </c>
      <c r="B356" s="207">
        <v>75</v>
      </c>
      <c r="C356" s="207">
        <v>75</v>
      </c>
      <c r="D356" s="204">
        <f t="shared" si="22"/>
        <v>0</v>
      </c>
      <c r="E356" s="205">
        <f t="shared" si="23"/>
        <v>1</v>
      </c>
      <c r="F356" s="9"/>
      <c r="G356" s="9"/>
      <c r="H356" s="9"/>
      <c r="I356" s="9"/>
      <c r="J356" s="9"/>
    </row>
    <row r="357" spans="1:10" ht="25.5">
      <c r="A357" s="206" t="s">
        <v>297</v>
      </c>
      <c r="B357" s="207">
        <v>7</v>
      </c>
      <c r="C357" s="207">
        <v>7.99</v>
      </c>
      <c r="D357" s="204">
        <f t="shared" si="22"/>
        <v>0.9900000000000002</v>
      </c>
      <c r="E357" s="205">
        <f t="shared" si="23"/>
        <v>1.1414285714285715</v>
      </c>
      <c r="F357" s="9"/>
      <c r="G357" s="9"/>
      <c r="H357" s="9"/>
      <c r="I357" s="9"/>
      <c r="J357" s="9"/>
    </row>
    <row r="358" spans="1:10" ht="138" customHeight="1">
      <c r="A358" s="206" t="s">
        <v>162</v>
      </c>
      <c r="B358" s="207">
        <v>95</v>
      </c>
      <c r="C358" s="207">
        <v>99.7</v>
      </c>
      <c r="D358" s="204">
        <f t="shared" si="22"/>
        <v>4.700000000000003</v>
      </c>
      <c r="E358" s="205">
        <f t="shared" si="23"/>
        <v>1.0494736842105263</v>
      </c>
      <c r="F358" s="9"/>
      <c r="G358" s="9"/>
      <c r="H358" s="9"/>
      <c r="I358" s="9"/>
      <c r="J358" s="9"/>
    </row>
    <row r="359" spans="1:10" ht="38.25">
      <c r="A359" s="206" t="s">
        <v>299</v>
      </c>
      <c r="B359" s="207">
        <v>42.6</v>
      </c>
      <c r="C359" s="207">
        <v>48.9</v>
      </c>
      <c r="D359" s="204">
        <f>B359-C359</f>
        <v>-6.299999999999997</v>
      </c>
      <c r="E359" s="205">
        <f>B359/C359</f>
        <v>0.8711656441717792</v>
      </c>
      <c r="F359" s="9"/>
      <c r="G359" s="9"/>
      <c r="H359" s="9"/>
      <c r="I359" s="9"/>
      <c r="J359" s="9"/>
    </row>
    <row r="360" spans="1:10" ht="38.25">
      <c r="A360" s="206" t="s">
        <v>300</v>
      </c>
      <c r="B360" s="207">
        <v>10</v>
      </c>
      <c r="C360" s="207">
        <v>44.9</v>
      </c>
      <c r="D360" s="204">
        <f>C360-B360</f>
        <v>34.9</v>
      </c>
      <c r="E360" s="205">
        <f>C360/B360</f>
        <v>4.49</v>
      </c>
      <c r="F360" s="9"/>
      <c r="G360" s="9"/>
      <c r="H360" s="9"/>
      <c r="I360" s="9"/>
      <c r="J360" s="9"/>
    </row>
    <row r="361" spans="1:10" ht="51">
      <c r="A361" s="206" t="s">
        <v>301</v>
      </c>
      <c r="B361" s="207">
        <v>90</v>
      </c>
      <c r="C361" s="207">
        <v>92</v>
      </c>
      <c r="D361" s="204">
        <f>C361-B361</f>
        <v>2</v>
      </c>
      <c r="E361" s="205">
        <f>C361/B361</f>
        <v>1.0222222222222221</v>
      </c>
      <c r="F361" s="9"/>
      <c r="G361" s="9"/>
      <c r="H361" s="9"/>
      <c r="I361" s="9"/>
      <c r="J361" s="9"/>
    </row>
    <row r="362" spans="1:10" ht="25.5">
      <c r="A362" s="12" t="s">
        <v>271</v>
      </c>
      <c r="B362" s="9"/>
      <c r="C362" s="82"/>
      <c r="D362" s="82"/>
      <c r="E362" s="18"/>
      <c r="F362" s="86">
        <f>F363/F383</f>
        <v>0.03438095222676186</v>
      </c>
      <c r="G362" s="86">
        <f>G363/G383</f>
        <v>0.04121481563543864</v>
      </c>
      <c r="H362" s="18"/>
      <c r="I362" s="9"/>
      <c r="J362" s="101"/>
    </row>
    <row r="363" spans="1:10" ht="12.75">
      <c r="A363" s="13" t="s">
        <v>95</v>
      </c>
      <c r="B363" s="23">
        <f>SUM(B338:B361)</f>
        <v>1142.5</v>
      </c>
      <c r="C363" s="23">
        <f>SUM(C338:C361)</f>
        <v>1237.5300000000002</v>
      </c>
      <c r="D363" s="23">
        <f>SUM(D338:D361)</f>
        <v>82.43</v>
      </c>
      <c r="E363" s="50">
        <f>SUM(E338:E361)/19</f>
        <v>1.2550193165108159</v>
      </c>
      <c r="F363" s="23">
        <f>SUM(F334:F361)</f>
        <v>7333610</v>
      </c>
      <c r="G363" s="23">
        <f>SUM(G334:G361)</f>
        <v>7305660</v>
      </c>
      <c r="H363" s="50">
        <f>G363/F363</f>
        <v>0.996188780150567</v>
      </c>
      <c r="I363" s="50">
        <f>E363/H363</f>
        <v>1.2598207704378366</v>
      </c>
      <c r="J363" s="23"/>
    </row>
    <row r="364" spans="1:10" ht="16.5" customHeight="1">
      <c r="A364" s="224" t="s">
        <v>6</v>
      </c>
      <c r="B364" s="224"/>
      <c r="C364" s="224"/>
      <c r="D364" s="224"/>
      <c r="E364" s="224"/>
      <c r="F364" s="224"/>
      <c r="G364" s="224"/>
      <c r="H364" s="224"/>
      <c r="I364" s="224"/>
      <c r="J364" s="224"/>
    </row>
    <row r="365" spans="1:10" ht="16.5" customHeight="1">
      <c r="A365" s="64" t="s">
        <v>204</v>
      </c>
      <c r="B365" s="64"/>
      <c r="C365" s="64"/>
      <c r="D365" s="64"/>
      <c r="E365" s="64"/>
      <c r="F365" s="64"/>
      <c r="G365" s="64"/>
      <c r="H365" s="64"/>
      <c r="I365" s="64"/>
      <c r="J365" s="64"/>
    </row>
    <row r="366" spans="1:10" ht="114.75">
      <c r="A366" s="6" t="s">
        <v>146</v>
      </c>
      <c r="B366" s="101"/>
      <c r="C366" s="101"/>
      <c r="D366" s="101"/>
      <c r="E366" s="102"/>
      <c r="F366" s="10">
        <v>3733100</v>
      </c>
      <c r="G366" s="10">
        <v>3733100</v>
      </c>
      <c r="H366" s="94">
        <f>G366/F366</f>
        <v>1</v>
      </c>
      <c r="I366" s="102"/>
      <c r="J366" s="101"/>
    </row>
    <row r="367" spans="1:10" ht="25.5">
      <c r="A367" s="6" t="s">
        <v>38</v>
      </c>
      <c r="B367" s="204">
        <v>100</v>
      </c>
      <c r="C367" s="204">
        <v>100</v>
      </c>
      <c r="D367" s="204">
        <f>C367-B367</f>
        <v>0</v>
      </c>
      <c r="E367" s="205">
        <f>C367/B367</f>
        <v>1</v>
      </c>
      <c r="F367" s="10"/>
      <c r="G367" s="10"/>
      <c r="H367" s="94"/>
      <c r="I367" s="102"/>
      <c r="J367" s="101"/>
    </row>
    <row r="368" spans="1:10" ht="12.75">
      <c r="A368" s="6" t="s">
        <v>170</v>
      </c>
      <c r="B368" s="204">
        <v>80</v>
      </c>
      <c r="C368" s="204">
        <v>95.9</v>
      </c>
      <c r="D368" s="204">
        <f>C368-B368</f>
        <v>15.900000000000006</v>
      </c>
      <c r="E368" s="205">
        <f>C368/B368</f>
        <v>1.19875</v>
      </c>
      <c r="F368" s="10"/>
      <c r="G368" s="10"/>
      <c r="H368" s="94"/>
      <c r="I368" s="102"/>
      <c r="J368" s="101"/>
    </row>
    <row r="369" spans="1:10" ht="12.75">
      <c r="A369" s="6" t="s">
        <v>171</v>
      </c>
      <c r="B369" s="204">
        <v>5</v>
      </c>
      <c r="C369" s="204">
        <v>29.4</v>
      </c>
      <c r="D369" s="204">
        <f>C369-B369</f>
        <v>24.4</v>
      </c>
      <c r="E369" s="205">
        <f>C369/B369</f>
        <v>5.88</v>
      </c>
      <c r="F369" s="10"/>
      <c r="G369" s="10"/>
      <c r="H369" s="94"/>
      <c r="I369" s="102"/>
      <c r="J369" s="132"/>
    </row>
    <row r="370" spans="1:10" ht="12.75">
      <c r="A370" s="6" t="s">
        <v>172</v>
      </c>
      <c r="B370" s="204">
        <v>119</v>
      </c>
      <c r="C370" s="204">
        <v>117</v>
      </c>
      <c r="D370" s="204">
        <f>B370-C370</f>
        <v>2</v>
      </c>
      <c r="E370" s="205">
        <f>B370/C370</f>
        <v>1.017094017094017</v>
      </c>
      <c r="F370" s="10"/>
      <c r="G370" s="10"/>
      <c r="H370" s="94"/>
      <c r="I370" s="102"/>
      <c r="J370" s="132"/>
    </row>
    <row r="371" spans="1:10" ht="38.25">
      <c r="A371" s="6" t="s">
        <v>173</v>
      </c>
      <c r="B371" s="204">
        <v>0.2</v>
      </c>
      <c r="C371" s="204">
        <v>0.19</v>
      </c>
      <c r="D371" s="204">
        <f>B371-C371</f>
        <v>0.010000000000000009</v>
      </c>
      <c r="E371" s="205">
        <f>B371/C371</f>
        <v>1.0526315789473684</v>
      </c>
      <c r="F371" s="10"/>
      <c r="G371" s="10"/>
      <c r="H371" s="94"/>
      <c r="I371" s="102"/>
      <c r="J371" s="132"/>
    </row>
    <row r="372" spans="1:10" ht="25.5">
      <c r="A372" s="12" t="s">
        <v>271</v>
      </c>
      <c r="B372" s="9"/>
      <c r="C372" s="82"/>
      <c r="D372" s="82"/>
      <c r="E372" s="18"/>
      <c r="F372" s="86">
        <f>F373/F383</f>
        <v>0.01750127600973118</v>
      </c>
      <c r="G372" s="86">
        <f>G373/G383</f>
        <v>0.021060250305743218</v>
      </c>
      <c r="H372" s="18"/>
      <c r="I372" s="9"/>
      <c r="J372" s="101"/>
    </row>
    <row r="373" spans="1:11" ht="12.75">
      <c r="A373" s="13" t="s">
        <v>96</v>
      </c>
      <c r="B373" s="23">
        <f>SUM(B366:B371)</f>
        <v>304.2</v>
      </c>
      <c r="C373" s="23">
        <f>SUM(C366:C371)</f>
        <v>342.49</v>
      </c>
      <c r="D373" s="23">
        <f>SUM(D366:D371)</f>
        <v>42.31</v>
      </c>
      <c r="E373" s="50">
        <f>C373/B373</f>
        <v>1.125871137409599</v>
      </c>
      <c r="F373" s="23">
        <f>SUM(F366:F368)</f>
        <v>3733100</v>
      </c>
      <c r="G373" s="23">
        <f>SUM(G366:G368)</f>
        <v>3733100</v>
      </c>
      <c r="H373" s="91">
        <f>G373/F373</f>
        <v>1</v>
      </c>
      <c r="I373" s="50">
        <f>E373/H373</f>
        <v>1.125871137409599</v>
      </c>
      <c r="J373" s="23"/>
      <c r="K373" s="80"/>
    </row>
    <row r="374" spans="1:10" ht="12.75">
      <c r="A374" s="233" t="s">
        <v>7</v>
      </c>
      <c r="B374" s="234"/>
      <c r="C374" s="234"/>
      <c r="D374" s="234"/>
      <c r="E374" s="234"/>
      <c r="F374" s="234"/>
      <c r="G374" s="234"/>
      <c r="H374" s="234"/>
      <c r="I374" s="234"/>
      <c r="J374" s="235"/>
    </row>
    <row r="375" spans="1:10" ht="12.75">
      <c r="A375" s="99" t="s">
        <v>360</v>
      </c>
      <c r="B375" s="179"/>
      <c r="C375" s="179"/>
      <c r="D375" s="179"/>
      <c r="E375" s="179"/>
      <c r="F375" s="179"/>
      <c r="G375" s="179"/>
      <c r="H375" s="179"/>
      <c r="I375" s="179"/>
      <c r="J375" s="180"/>
    </row>
    <row r="376" spans="1:10" ht="38.25">
      <c r="A376" s="124" t="s">
        <v>352</v>
      </c>
      <c r="B376" s="9">
        <v>2</v>
      </c>
      <c r="C376" s="9">
        <v>2</v>
      </c>
      <c r="D376" s="9">
        <f>C376-B376</f>
        <v>0</v>
      </c>
      <c r="E376" s="18">
        <f>C376/B376</f>
        <v>1</v>
      </c>
      <c r="F376" s="130">
        <v>958700</v>
      </c>
      <c r="G376" s="130">
        <v>958700</v>
      </c>
      <c r="H376" s="18">
        <f>G376/F376</f>
        <v>1</v>
      </c>
      <c r="I376" s="9"/>
      <c r="J376" s="10"/>
    </row>
    <row r="377" spans="1:10" ht="38.25">
      <c r="A377" s="124" t="s">
        <v>352</v>
      </c>
      <c r="B377" s="9"/>
      <c r="C377" s="82"/>
      <c r="D377" s="9"/>
      <c r="E377" s="18"/>
      <c r="F377" s="130">
        <v>458990</v>
      </c>
      <c r="G377" s="130">
        <v>458940</v>
      </c>
      <c r="H377" s="18">
        <f>G377/F377</f>
        <v>0.9998910651648184</v>
      </c>
      <c r="I377" s="9"/>
      <c r="J377" s="10"/>
    </row>
    <row r="378" spans="1:10" ht="12.75">
      <c r="A378" s="162" t="s">
        <v>362</v>
      </c>
      <c r="B378" s="9"/>
      <c r="C378" s="82"/>
      <c r="D378" s="82"/>
      <c r="E378" s="18"/>
      <c r="F378" s="130"/>
      <c r="G378" s="130"/>
      <c r="H378" s="18"/>
      <c r="I378" s="9"/>
      <c r="J378" s="10"/>
    </row>
    <row r="379" spans="1:10" ht="38.25">
      <c r="A379" s="124" t="s">
        <v>352</v>
      </c>
      <c r="B379" s="9">
        <v>2</v>
      </c>
      <c r="C379" s="9">
        <v>2</v>
      </c>
      <c r="D379" s="9">
        <f>C379-B379</f>
        <v>0</v>
      </c>
      <c r="E379" s="18">
        <f>C379/B379</f>
        <v>1</v>
      </c>
      <c r="F379" s="77">
        <v>180110</v>
      </c>
      <c r="G379" s="77">
        <v>180110</v>
      </c>
      <c r="H379" s="18">
        <f>G379/F379</f>
        <v>1</v>
      </c>
      <c r="I379" s="9"/>
      <c r="J379" s="10"/>
    </row>
    <row r="380" spans="1:10" ht="25.5">
      <c r="A380" s="12" t="s">
        <v>271</v>
      </c>
      <c r="B380" s="9"/>
      <c r="C380" s="82"/>
      <c r="D380" s="83"/>
      <c r="E380" s="18"/>
      <c r="F380" s="86">
        <f>F381/F383</f>
        <v>0.007490701778240197</v>
      </c>
      <c r="G380" s="86">
        <f>G381/G383</f>
        <v>0.009013692353808155</v>
      </c>
      <c r="H380" s="18"/>
      <c r="I380" s="9"/>
      <c r="J380" s="10"/>
    </row>
    <row r="381" spans="1:10" ht="13.5" customHeight="1">
      <c r="A381" s="13" t="s">
        <v>97</v>
      </c>
      <c r="B381" s="23">
        <f>SUM(B376:B379)</f>
        <v>4</v>
      </c>
      <c r="C381" s="23">
        <f>SUM(C376:C379)</f>
        <v>4</v>
      </c>
      <c r="D381" s="23">
        <f>SUM(D376:D379)</f>
        <v>0</v>
      </c>
      <c r="E381" s="50">
        <f>C381/B381</f>
        <v>1</v>
      </c>
      <c r="F381" s="23">
        <f>SUM(F376:F379)</f>
        <v>1597800</v>
      </c>
      <c r="G381" s="23">
        <f>SUM(G376:G379)</f>
        <v>1597750</v>
      </c>
      <c r="H381" s="50">
        <f>G381/F381</f>
        <v>0.9999687069720866</v>
      </c>
      <c r="I381" s="50">
        <f>E381/H381</f>
        <v>1.0000312940071976</v>
      </c>
      <c r="J381" s="23"/>
    </row>
    <row r="382" spans="1:10" ht="25.5">
      <c r="A382" s="69" t="s">
        <v>269</v>
      </c>
      <c r="B382" s="70"/>
      <c r="C382" s="70"/>
      <c r="D382" s="70"/>
      <c r="E382" s="71"/>
      <c r="F382" s="72">
        <f>F325+F331+F363+F373+F381</f>
        <v>37137700</v>
      </c>
      <c r="G382" s="72">
        <f>G325+G331+G363+G373+G381</f>
        <v>32794813.46</v>
      </c>
      <c r="H382" s="71">
        <f>G382/F382</f>
        <v>0.8830598949315656</v>
      </c>
      <c r="I382" s="71">
        <f>(I325+I331+I363+I373+I381)/5</f>
        <v>1.1257403471592373</v>
      </c>
      <c r="J382" s="73"/>
    </row>
    <row r="383" spans="1:10" ht="18" customHeight="1">
      <c r="A383" s="111" t="s">
        <v>270</v>
      </c>
      <c r="B383" s="112"/>
      <c r="C383" s="112"/>
      <c r="D383" s="111"/>
      <c r="E383" s="113"/>
      <c r="F383" s="114">
        <f>F315+F382</f>
        <v>213304446.94000003</v>
      </c>
      <c r="G383" s="114">
        <f>G315+G382</f>
        <v>177258102.15</v>
      </c>
      <c r="H383" s="115">
        <f>G383/F383</f>
        <v>0.8310098766945097</v>
      </c>
      <c r="I383" s="115">
        <f>(I315+I382)/2</f>
        <v>1.2434751418077847</v>
      </c>
      <c r="J383" s="113"/>
    </row>
  </sheetData>
  <mergeCells count="31">
    <mergeCell ref="J84:J85"/>
    <mergeCell ref="J61:J62"/>
    <mergeCell ref="J20:J21"/>
    <mergeCell ref="A31:J31"/>
    <mergeCell ref="A52:J52"/>
    <mergeCell ref="A58:J58"/>
    <mergeCell ref="A24:J24"/>
    <mergeCell ref="A364:J364"/>
    <mergeCell ref="A326:J326"/>
    <mergeCell ref="A317:J317"/>
    <mergeCell ref="A108:J108"/>
    <mergeCell ref="A332:J332"/>
    <mergeCell ref="A316:J316"/>
    <mergeCell ref="A374:J374"/>
    <mergeCell ref="A6:J6"/>
    <mergeCell ref="A7:J7"/>
    <mergeCell ref="A208:J208"/>
    <mergeCell ref="A72:J72"/>
    <mergeCell ref="A118:J118"/>
    <mergeCell ref="A128:J128"/>
    <mergeCell ref="A155:J155"/>
    <mergeCell ref="A280:J280"/>
    <mergeCell ref="A308:J308"/>
    <mergeCell ref="A1:J1"/>
    <mergeCell ref="A3:A4"/>
    <mergeCell ref="B3:D3"/>
    <mergeCell ref="E3:E4"/>
    <mergeCell ref="F3:G3"/>
    <mergeCell ref="H3:H4"/>
    <mergeCell ref="I3:I4"/>
    <mergeCell ref="J3:J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ОИиС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Putintseva</dc:creator>
  <cp:keywords/>
  <dc:description/>
  <cp:lastModifiedBy>Putintseva</cp:lastModifiedBy>
  <cp:lastPrinted>2015-03-18T05:19:51Z</cp:lastPrinted>
  <dcterms:created xsi:type="dcterms:W3CDTF">2013-03-04T07:59:03Z</dcterms:created>
  <dcterms:modified xsi:type="dcterms:W3CDTF">2015-04-10T05:40:08Z</dcterms:modified>
  <cp:category/>
  <cp:version/>
  <cp:contentType/>
  <cp:contentStatus/>
</cp:coreProperties>
</file>